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Alain\aProjets\GoodNoize Amp Controller\"/>
    </mc:Choice>
  </mc:AlternateContent>
  <bookViews>
    <workbookView xWindow="0" yWindow="0" windowWidth="19800" windowHeight="10620" tabRatio="541"/>
  </bookViews>
  <sheets>
    <sheet name="data" sheetId="1" r:id="rId1"/>
    <sheet name="datasheet Eaton" sheetId="5" r:id="rId2"/>
    <sheet name="formules" sheetId="4" r:id="rId3"/>
  </sheets>
  <definedNames>
    <definedName name="_z">data!$D$6:$D$88</definedName>
    <definedName name="ADC">data!$A$6:$A$88</definedName>
    <definedName name="ADCmax">data!$F$3</definedName>
    <definedName name="beta">data!$B$4</definedName>
    <definedName name="R0">data!$B$2</definedName>
    <definedName name="Rs">data!$B$3</definedName>
    <definedName name="Rth">data!$C$6:$C$88</definedName>
    <definedName name="T0">data!$B$1</definedName>
    <definedName name="tc">data!$E$6:$E$88</definedName>
    <definedName name="Uth">data!$B$6:$B$88</definedName>
    <definedName name="Vcc">data!$F$1</definedName>
    <definedName name="Vmax">data!$F$2</definedName>
    <definedName name="Vmin">data!$F$4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E7" i="1" s="1"/>
  <c r="F7" i="1" s="1"/>
  <c r="G7" i="1" s="1"/>
  <c r="B7" i="1"/>
  <c r="C7" i="1" s="1"/>
  <c r="B60" i="1"/>
  <c r="C60" i="1" s="1"/>
  <c r="D60" i="1"/>
  <c r="E60" i="1" s="1"/>
  <c r="F60" i="1" s="1"/>
  <c r="G60" i="1" s="1"/>
  <c r="B61" i="1"/>
  <c r="C61" i="1" s="1"/>
  <c r="D61" i="1"/>
  <c r="E61" i="1" s="1"/>
  <c r="F61" i="1" s="1"/>
  <c r="G61" i="1" s="1"/>
  <c r="B58" i="1"/>
  <c r="C58" i="1" s="1"/>
  <c r="D58" i="1"/>
  <c r="E58" i="1" s="1"/>
  <c r="F58" i="1" s="1"/>
  <c r="G58" i="1" s="1"/>
  <c r="B59" i="1"/>
  <c r="C59" i="1" s="1"/>
  <c r="D59" i="1"/>
  <c r="E59" i="1" s="1"/>
  <c r="F59" i="1" s="1"/>
  <c r="G59" i="1" s="1"/>
  <c r="B56" i="1"/>
  <c r="C56" i="1" s="1"/>
  <c r="D56" i="1"/>
  <c r="E56" i="1" s="1"/>
  <c r="F56" i="1" s="1"/>
  <c r="G56" i="1" s="1"/>
  <c r="B57" i="1"/>
  <c r="C57" i="1" s="1"/>
  <c r="D57" i="1"/>
  <c r="E57" i="1" s="1"/>
  <c r="F57" i="1" s="1"/>
  <c r="G57" i="1" s="1"/>
  <c r="B55" i="1"/>
  <c r="C55" i="1" s="1"/>
  <c r="D55" i="1"/>
  <c r="E55" i="1" s="1"/>
  <c r="F55" i="1" s="1"/>
  <c r="G55" i="1" s="1"/>
  <c r="H7" i="1" l="1"/>
  <c r="I7" i="1" s="1"/>
  <c r="H55" i="1"/>
  <c r="I55" i="1" s="1"/>
  <c r="H60" i="1"/>
  <c r="I60" i="1" s="1"/>
  <c r="H61" i="1"/>
  <c r="I61" i="1" s="1"/>
  <c r="H59" i="1"/>
  <c r="I59" i="1" s="1"/>
  <c r="H58" i="1"/>
  <c r="I58" i="1" s="1"/>
  <c r="H57" i="1"/>
  <c r="I57" i="1" s="1"/>
  <c r="H56" i="1"/>
  <c r="I56" i="1" s="1"/>
  <c r="D8" i="1"/>
  <c r="E8" i="1" s="1"/>
  <c r="F8" i="1" s="1"/>
  <c r="G8" i="1" s="1"/>
  <c r="D9" i="1"/>
  <c r="E9" i="1" s="1"/>
  <c r="F9" i="1" s="1"/>
  <c r="G9" i="1" s="1"/>
  <c r="D10" i="1"/>
  <c r="E10" i="1" s="1"/>
  <c r="F10" i="1" s="1"/>
  <c r="G10" i="1" s="1"/>
  <c r="D11" i="1"/>
  <c r="E11" i="1" s="1"/>
  <c r="F11" i="1" s="1"/>
  <c r="G11" i="1" s="1"/>
  <c r="D12" i="1"/>
  <c r="E12" i="1" s="1"/>
  <c r="F12" i="1" s="1"/>
  <c r="G12" i="1" s="1"/>
  <c r="D13" i="1"/>
  <c r="E13" i="1" s="1"/>
  <c r="F13" i="1" s="1"/>
  <c r="G13" i="1" s="1"/>
  <c r="D14" i="1"/>
  <c r="E14" i="1" s="1"/>
  <c r="F14" i="1" s="1"/>
  <c r="G14" i="1" s="1"/>
  <c r="D15" i="1"/>
  <c r="E15" i="1" s="1"/>
  <c r="F15" i="1" s="1"/>
  <c r="G15" i="1" s="1"/>
  <c r="D16" i="1"/>
  <c r="D17" i="1"/>
  <c r="E17" i="1" s="1"/>
  <c r="F17" i="1" s="1"/>
  <c r="G17" i="1" s="1"/>
  <c r="D18" i="1"/>
  <c r="E18" i="1" s="1"/>
  <c r="F18" i="1" s="1"/>
  <c r="G18" i="1" s="1"/>
  <c r="D19" i="1"/>
  <c r="E19" i="1" s="1"/>
  <c r="F19" i="1" s="1"/>
  <c r="G19" i="1" s="1"/>
  <c r="D20" i="1"/>
  <c r="E20" i="1" s="1"/>
  <c r="F20" i="1" s="1"/>
  <c r="G20" i="1" s="1"/>
  <c r="D21" i="1"/>
  <c r="E21" i="1" s="1"/>
  <c r="F21" i="1" s="1"/>
  <c r="G21" i="1" s="1"/>
  <c r="D22" i="1"/>
  <c r="E22" i="1" s="1"/>
  <c r="F22" i="1" s="1"/>
  <c r="G22" i="1" s="1"/>
  <c r="D23" i="1"/>
  <c r="E23" i="1" s="1"/>
  <c r="F23" i="1" s="1"/>
  <c r="G23" i="1" s="1"/>
  <c r="D24" i="1"/>
  <c r="E24" i="1" s="1"/>
  <c r="F24" i="1" s="1"/>
  <c r="G24" i="1" s="1"/>
  <c r="D25" i="1"/>
  <c r="E25" i="1" s="1"/>
  <c r="F25" i="1" s="1"/>
  <c r="G25" i="1" s="1"/>
  <c r="D26" i="1"/>
  <c r="E26" i="1" s="1"/>
  <c r="F26" i="1" s="1"/>
  <c r="G26" i="1" s="1"/>
  <c r="D27" i="1"/>
  <c r="E27" i="1" s="1"/>
  <c r="F27" i="1" s="1"/>
  <c r="G27" i="1" s="1"/>
  <c r="D28" i="1"/>
  <c r="E28" i="1" s="1"/>
  <c r="F28" i="1" s="1"/>
  <c r="G28" i="1" s="1"/>
  <c r="D29" i="1"/>
  <c r="E29" i="1" s="1"/>
  <c r="F29" i="1" s="1"/>
  <c r="G29" i="1" s="1"/>
  <c r="D30" i="1"/>
  <c r="E30" i="1" s="1"/>
  <c r="F30" i="1" s="1"/>
  <c r="G30" i="1" s="1"/>
  <c r="D31" i="1"/>
  <c r="E31" i="1" s="1"/>
  <c r="F31" i="1" s="1"/>
  <c r="G31" i="1" s="1"/>
  <c r="D32" i="1"/>
  <c r="E32" i="1" s="1"/>
  <c r="F32" i="1" s="1"/>
  <c r="G32" i="1" s="1"/>
  <c r="D33" i="1"/>
  <c r="E33" i="1" s="1"/>
  <c r="F33" i="1" s="1"/>
  <c r="G33" i="1" s="1"/>
  <c r="D34" i="1"/>
  <c r="E34" i="1" s="1"/>
  <c r="F34" i="1" s="1"/>
  <c r="G34" i="1" s="1"/>
  <c r="D35" i="1"/>
  <c r="E35" i="1" s="1"/>
  <c r="F35" i="1" s="1"/>
  <c r="G35" i="1" s="1"/>
  <c r="D36" i="1"/>
  <c r="E36" i="1" s="1"/>
  <c r="F36" i="1" s="1"/>
  <c r="G36" i="1" s="1"/>
  <c r="D37" i="1"/>
  <c r="E37" i="1" s="1"/>
  <c r="F37" i="1" s="1"/>
  <c r="G37" i="1" s="1"/>
  <c r="D38" i="1"/>
  <c r="E38" i="1" s="1"/>
  <c r="F38" i="1" s="1"/>
  <c r="G38" i="1" s="1"/>
  <c r="D39" i="1"/>
  <c r="E39" i="1" s="1"/>
  <c r="F39" i="1" s="1"/>
  <c r="G39" i="1" s="1"/>
  <c r="D40" i="1"/>
  <c r="E40" i="1" s="1"/>
  <c r="F40" i="1" s="1"/>
  <c r="G40" i="1" s="1"/>
  <c r="D41" i="1"/>
  <c r="E41" i="1" s="1"/>
  <c r="F41" i="1" s="1"/>
  <c r="G41" i="1" s="1"/>
  <c r="D42" i="1"/>
  <c r="E42" i="1" s="1"/>
  <c r="F42" i="1" s="1"/>
  <c r="G42" i="1" s="1"/>
  <c r="D43" i="1"/>
  <c r="E43" i="1" s="1"/>
  <c r="F43" i="1" s="1"/>
  <c r="G43" i="1" s="1"/>
  <c r="D44" i="1"/>
  <c r="E44" i="1" s="1"/>
  <c r="F44" i="1" s="1"/>
  <c r="G44" i="1" s="1"/>
  <c r="D45" i="1"/>
  <c r="E45" i="1" s="1"/>
  <c r="F45" i="1" s="1"/>
  <c r="G45" i="1" s="1"/>
  <c r="D46" i="1"/>
  <c r="E46" i="1" s="1"/>
  <c r="F46" i="1" s="1"/>
  <c r="G46" i="1" s="1"/>
  <c r="D47" i="1"/>
  <c r="E47" i="1" s="1"/>
  <c r="F47" i="1" s="1"/>
  <c r="G47" i="1" s="1"/>
  <c r="D48" i="1"/>
  <c r="E48" i="1" s="1"/>
  <c r="F48" i="1" s="1"/>
  <c r="G48" i="1" s="1"/>
  <c r="D49" i="1"/>
  <c r="E49" i="1" s="1"/>
  <c r="F49" i="1" s="1"/>
  <c r="G49" i="1" s="1"/>
  <c r="D50" i="1"/>
  <c r="E50" i="1" s="1"/>
  <c r="F50" i="1" s="1"/>
  <c r="G50" i="1" s="1"/>
  <c r="D51" i="1"/>
  <c r="E51" i="1" s="1"/>
  <c r="F51" i="1" s="1"/>
  <c r="G51" i="1" s="1"/>
  <c r="D52" i="1"/>
  <c r="E52" i="1" s="1"/>
  <c r="F52" i="1" s="1"/>
  <c r="G52" i="1" s="1"/>
  <c r="D53" i="1"/>
  <c r="E53" i="1" s="1"/>
  <c r="F53" i="1" s="1"/>
  <c r="G53" i="1" s="1"/>
  <c r="D54" i="1"/>
  <c r="E54" i="1" s="1"/>
  <c r="F54" i="1" s="1"/>
  <c r="G54" i="1" s="1"/>
  <c r="D6" i="1"/>
  <c r="E6" i="1" s="1"/>
  <c r="F6" i="1" s="1"/>
  <c r="G6" i="1" s="1"/>
  <c r="H6" i="1" s="1"/>
  <c r="E16" i="1"/>
  <c r="F16" i="1" s="1"/>
  <c r="G16" i="1" s="1"/>
  <c r="B30" i="1"/>
  <c r="C30" i="1" s="1"/>
  <c r="B31" i="1"/>
  <c r="C31" i="1" s="1"/>
  <c r="B32" i="1"/>
  <c r="C32" i="1" s="1"/>
  <c r="B33" i="1"/>
  <c r="C33" i="1" s="1"/>
  <c r="B34" i="1"/>
  <c r="C34" i="1" s="1"/>
  <c r="B35" i="1"/>
  <c r="C35" i="1" s="1"/>
  <c r="B36" i="1"/>
  <c r="C36" i="1" s="1"/>
  <c r="B37" i="1"/>
  <c r="C37" i="1" s="1"/>
  <c r="B38" i="1"/>
  <c r="C38" i="1" s="1"/>
  <c r="B39" i="1"/>
  <c r="C39" i="1" s="1"/>
  <c r="B40" i="1"/>
  <c r="C40" i="1" s="1"/>
  <c r="B41" i="1"/>
  <c r="C41" i="1" s="1"/>
  <c r="B42" i="1"/>
  <c r="C42" i="1" s="1"/>
  <c r="B43" i="1"/>
  <c r="C43" i="1" s="1"/>
  <c r="B44" i="1"/>
  <c r="C44" i="1" s="1"/>
  <c r="B45" i="1"/>
  <c r="C45" i="1" s="1"/>
  <c r="B46" i="1"/>
  <c r="C46" i="1" s="1"/>
  <c r="B47" i="1"/>
  <c r="C47" i="1" s="1"/>
  <c r="B48" i="1"/>
  <c r="C48" i="1" s="1"/>
  <c r="B49" i="1"/>
  <c r="C49" i="1" s="1"/>
  <c r="B50" i="1"/>
  <c r="C50" i="1" s="1"/>
  <c r="B51" i="1"/>
  <c r="C51" i="1" s="1"/>
  <c r="B52" i="1"/>
  <c r="C52" i="1" s="1"/>
  <c r="H52" i="1" s="1"/>
  <c r="I52" i="1" s="1"/>
  <c r="B53" i="1"/>
  <c r="C53" i="1" s="1"/>
  <c r="B54" i="1"/>
  <c r="C54" i="1" s="1"/>
  <c r="B8" i="1"/>
  <c r="C8" i="1" s="1"/>
  <c r="B9" i="1"/>
  <c r="C9" i="1" s="1"/>
  <c r="B10" i="1"/>
  <c r="C10" i="1" s="1"/>
  <c r="B11" i="1"/>
  <c r="C11" i="1" s="1"/>
  <c r="B12" i="1"/>
  <c r="C12" i="1" s="1"/>
  <c r="B13" i="1"/>
  <c r="C13" i="1" s="1"/>
  <c r="B14" i="1"/>
  <c r="C14" i="1" s="1"/>
  <c r="B15" i="1"/>
  <c r="C15" i="1" s="1"/>
  <c r="B16" i="1"/>
  <c r="C16" i="1" s="1"/>
  <c r="B17" i="1"/>
  <c r="C17" i="1" s="1"/>
  <c r="B18" i="1"/>
  <c r="C18" i="1" s="1"/>
  <c r="B19" i="1"/>
  <c r="C19" i="1" s="1"/>
  <c r="B20" i="1"/>
  <c r="C20" i="1" s="1"/>
  <c r="B21" i="1"/>
  <c r="C21" i="1" s="1"/>
  <c r="B22" i="1"/>
  <c r="C22" i="1" s="1"/>
  <c r="B23" i="1"/>
  <c r="C23" i="1" s="1"/>
  <c r="B24" i="1"/>
  <c r="C24" i="1" s="1"/>
  <c r="B25" i="1"/>
  <c r="C25" i="1" s="1"/>
  <c r="B26" i="1"/>
  <c r="C26" i="1" s="1"/>
  <c r="B27" i="1"/>
  <c r="C27" i="1" s="1"/>
  <c r="B28" i="1"/>
  <c r="C28" i="1" s="1"/>
  <c r="B29" i="1"/>
  <c r="C29" i="1" s="1"/>
  <c r="B6" i="1"/>
  <c r="C6" i="1" s="1"/>
  <c r="H54" i="1" l="1"/>
  <c r="I54" i="1" s="1"/>
  <c r="H53" i="1"/>
  <c r="I53" i="1" s="1"/>
  <c r="H51" i="1"/>
  <c r="I51" i="1" s="1"/>
  <c r="H43" i="1"/>
  <c r="I43" i="1" s="1"/>
  <c r="H11" i="1"/>
  <c r="I11" i="1" s="1"/>
  <c r="H35" i="1"/>
  <c r="I35" i="1" s="1"/>
  <c r="H14" i="1"/>
  <c r="I14" i="1" s="1"/>
  <c r="I6" i="1"/>
  <c r="H45" i="1"/>
  <c r="I45" i="1" s="1"/>
  <c r="H37" i="1"/>
  <c r="I37" i="1" s="1"/>
  <c r="H49" i="1"/>
  <c r="I49" i="1" s="1"/>
  <c r="H41" i="1"/>
  <c r="I41" i="1" s="1"/>
  <c r="H33" i="1"/>
  <c r="I33" i="1" s="1"/>
  <c r="H25" i="1"/>
  <c r="I25" i="1" s="1"/>
  <c r="H9" i="1"/>
  <c r="I9" i="1" s="1"/>
  <c r="H8" i="1"/>
  <c r="I8" i="1" s="1"/>
  <c r="H32" i="1"/>
  <c r="I32" i="1" s="1"/>
  <c r="H47" i="1"/>
  <c r="I47" i="1" s="1"/>
  <c r="H31" i="1"/>
  <c r="I31" i="1" s="1"/>
  <c r="H23" i="1"/>
  <c r="I23" i="1" s="1"/>
  <c r="H24" i="1"/>
  <c r="I24" i="1" s="1"/>
  <c r="H15" i="1"/>
  <c r="I15" i="1" s="1"/>
  <c r="H46" i="1"/>
  <c r="I46" i="1" s="1"/>
  <c r="H38" i="1"/>
  <c r="I38" i="1" s="1"/>
  <c r="H30" i="1"/>
  <c r="I30" i="1" s="1"/>
  <c r="H22" i="1"/>
  <c r="I22" i="1" s="1"/>
  <c r="H18" i="1"/>
  <c r="I18" i="1" s="1"/>
  <c r="H29" i="1"/>
  <c r="I29" i="1" s="1"/>
  <c r="H21" i="1"/>
  <c r="I21" i="1" s="1"/>
  <c r="H13" i="1"/>
  <c r="I13" i="1" s="1"/>
  <c r="H16" i="1"/>
  <c r="I16" i="1" s="1"/>
  <c r="H44" i="1"/>
  <c r="I44" i="1" s="1"/>
  <c r="H36" i="1"/>
  <c r="I36" i="1" s="1"/>
  <c r="H28" i="1"/>
  <c r="I28" i="1" s="1"/>
  <c r="H20" i="1"/>
  <c r="I20" i="1" s="1"/>
  <c r="H12" i="1"/>
  <c r="I12" i="1" s="1"/>
  <c r="H19" i="1"/>
  <c r="I19" i="1" s="1"/>
  <c r="H39" i="1"/>
  <c r="I39" i="1" s="1"/>
  <c r="H50" i="1"/>
  <c r="I50" i="1" s="1"/>
  <c r="H42" i="1"/>
  <c r="I42" i="1" s="1"/>
  <c r="H34" i="1"/>
  <c r="I34" i="1" s="1"/>
  <c r="H26" i="1"/>
  <c r="I26" i="1" s="1"/>
  <c r="H10" i="1"/>
  <c r="I10" i="1" s="1"/>
  <c r="H17" i="1"/>
  <c r="I17" i="1" s="1"/>
  <c r="H48" i="1"/>
  <c r="I48" i="1" s="1"/>
  <c r="H40" i="1"/>
  <c r="I40" i="1" s="1"/>
  <c r="H27" i="1"/>
  <c r="I27" i="1" s="1"/>
</calcChain>
</file>

<file path=xl/comments1.xml><?xml version="1.0" encoding="utf-8"?>
<comments xmlns="http://schemas.openxmlformats.org/spreadsheetml/2006/main">
  <authors>
    <author>Al</author>
  </authors>
  <commentList>
    <comment ref="C5" authorId="0" shapeId="0">
      <text>
        <r>
          <rPr>
            <b/>
            <sz val="9"/>
            <color indexed="81"/>
            <rFont val="Tahoma"/>
            <family val="2"/>
          </rPr>
          <t>Al:</t>
        </r>
        <r>
          <rPr>
            <sz val="9"/>
            <color indexed="81"/>
            <rFont val="Tahoma"/>
            <family val="2"/>
          </rPr>
          <t xml:space="preserve">
calculée selon formule corrigé de lecture linéaire de l'ADC</t>
        </r>
      </text>
    </comment>
    <comment ref="D5" authorId="0" shapeId="0">
      <text>
        <r>
          <rPr>
            <b/>
            <sz val="9"/>
            <color indexed="81"/>
            <rFont val="Tahoma"/>
            <family val="2"/>
          </rPr>
          <t>Al:</t>
        </r>
        <r>
          <rPr>
            <sz val="9"/>
            <color indexed="81"/>
            <rFont val="Tahoma"/>
            <family val="2"/>
          </rPr>
          <t xml:space="preserve">
calcul intermédiaire. Voir formule dans l'onglet</t>
        </r>
      </text>
    </comment>
    <comment ref="F5" authorId="0" shapeId="0">
      <text>
        <r>
          <rPr>
            <b/>
            <sz val="9"/>
            <color indexed="81"/>
            <rFont val="Tahoma"/>
            <family val="2"/>
          </rPr>
          <t>Al:</t>
        </r>
        <r>
          <rPr>
            <sz val="9"/>
            <color indexed="81"/>
            <rFont val="Tahoma"/>
            <family val="2"/>
          </rPr>
          <t xml:space="preserve">
Température calculée arrondie pour la recherche dans les données datasheet</t>
        </r>
      </text>
    </comment>
    <comment ref="G5" authorId="0" shapeId="0">
      <text>
        <r>
          <rPr>
            <b/>
            <sz val="9"/>
            <color indexed="81"/>
            <rFont val="Tahoma"/>
            <family val="2"/>
          </rPr>
          <t xml:space="preserve">Al: </t>
        </r>
        <r>
          <rPr>
            <sz val="9"/>
            <color indexed="81"/>
            <rFont val="Tahoma"/>
            <family val="2"/>
          </rPr>
          <t>valeur trouvée dans la datasheet</t>
        </r>
      </text>
    </comment>
    <comment ref="H5" authorId="0" shapeId="0">
      <text>
        <r>
          <rPr>
            <b/>
            <sz val="9"/>
            <color indexed="81"/>
            <rFont val="Tahoma"/>
            <family val="2"/>
          </rPr>
          <t>Al:</t>
        </r>
        <r>
          <rPr>
            <sz val="9"/>
            <color indexed="81"/>
            <rFont val="Tahoma"/>
            <family val="2"/>
          </rPr>
          <t xml:space="preserve">
diff Rth calculée - datasheet</t>
        </r>
      </text>
    </comment>
  </commentList>
</comments>
</file>

<file path=xl/comments2.xml><?xml version="1.0" encoding="utf-8"?>
<comments xmlns="http://schemas.openxmlformats.org/spreadsheetml/2006/main">
  <authors>
    <author>Al</author>
  </authors>
  <commentList>
    <comment ref="C1" authorId="0" shapeId="0">
      <text>
        <r>
          <rPr>
            <b/>
            <sz val="9"/>
            <color indexed="81"/>
            <rFont val="Tahoma"/>
            <family val="2"/>
          </rPr>
          <t>Al:</t>
        </r>
        <r>
          <rPr>
            <sz val="9"/>
            <color indexed="81"/>
            <rFont val="Tahoma"/>
            <family val="2"/>
          </rPr>
          <t xml:space="preserve">
quelques mesures par Alex le 30 juin</t>
        </r>
      </text>
    </comment>
  </commentList>
</comments>
</file>

<file path=xl/sharedStrings.xml><?xml version="1.0" encoding="utf-8"?>
<sst xmlns="http://schemas.openxmlformats.org/spreadsheetml/2006/main" count="33" uniqueCount="31">
  <si>
    <t>T0</t>
  </si>
  <si>
    <t>R0</t>
  </si>
  <si>
    <t>Rs</t>
  </si>
  <si>
    <t>beta</t>
  </si>
  <si>
    <t>Vcc</t>
  </si>
  <si>
    <t>Vmax</t>
  </si>
  <si>
    <t>ADCmax</t>
  </si>
  <si>
    <t>Kohms</t>
  </si>
  <si>
    <t>NRG2104F3435B2F</t>
  </si>
  <si>
    <t>Ref CTN</t>
  </si>
  <si>
    <t>Temp °C</t>
  </si>
  <si>
    <t>Vmin</t>
  </si>
  <si>
    <t>tension min mesurable par ADC</t>
  </si>
  <si>
    <t>Rth (Kohm)</t>
  </si>
  <si>
    <t>t calc (°C)</t>
  </si>
  <si>
    <t>Uth (V)</t>
  </si>
  <si>
    <t>°K</t>
  </si>
  <si>
    <t>V</t>
  </si>
  <si>
    <t>diff</t>
  </si>
  <si>
    <t>diff%</t>
  </si>
  <si>
    <t>Rth Eaton</t>
  </si>
  <si>
    <t>EATON</t>
  </si>
  <si>
    <t>Rth mesurée</t>
  </si>
  <si>
    <t>Adc</t>
  </si>
  <si>
    <t>CTN marque</t>
  </si>
  <si>
    <t>Linéarité de l'ADC d'un ESP32</t>
  </si>
  <si>
    <t>_z</t>
  </si>
  <si>
    <t>lecture ADC correspondant à Vmax</t>
  </si>
  <si>
    <r>
      <t xml:space="preserve">tension max </t>
    </r>
    <r>
      <rPr>
        <b/>
        <sz val="11"/>
        <color theme="1"/>
        <rFont val="Calibri"/>
        <family val="2"/>
        <scheme val="minor"/>
      </rPr>
      <t>linéaire</t>
    </r>
    <r>
      <rPr>
        <sz val="11"/>
        <color theme="1"/>
        <rFont val="Calibri"/>
        <family val="2"/>
        <scheme val="minor"/>
      </rPr>
      <t xml:space="preserve"> lue par ADC</t>
    </r>
  </si>
  <si>
    <t>t arroundie</t>
  </si>
  <si>
    <t>les données corectes dans la datasheet pour cette CTN sont dans colonne NRG203 3435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</si>
</sst>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0.0"/>
    <numFmt numFmtId="166" formatCode="0.00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rgb="FF000000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/>
  </cellStyleXfs>
  <cellXfs count="29">
    <xf numFmtId="0" fontId="0" fillId="0" borderId="0" xfId="0"/>
    <xf numFmtId="0" fontId="0" fillId="0" borderId="1" xfId="0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9" fontId="0" fillId="0" borderId="0" xfId="1" applyFont="1" applyAlignment="1">
      <alignment horizontal="center"/>
    </xf>
    <xf numFmtId="0" fontId="3" fillId="0" borderId="0" xfId="0" applyFont="1"/>
    <xf numFmtId="0" fontId="0" fillId="0" borderId="0" xfId="0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left"/>
    </xf>
    <xf numFmtId="0" fontId="5" fillId="0" borderId="1" xfId="0" applyFont="1" applyBorder="1" applyAlignment="1">
      <alignment horizontal="center"/>
    </xf>
    <xf numFmtId="164" fontId="5" fillId="0" borderId="0" xfId="0" applyNumberFormat="1" applyFont="1" applyAlignment="1">
      <alignment horizontal="center"/>
    </xf>
    <xf numFmtId="165" fontId="5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2" fontId="6" fillId="0" borderId="0" xfId="0" applyNumberFormat="1" applyFont="1" applyAlignment="1">
      <alignment horizontal="center"/>
    </xf>
    <xf numFmtId="9" fontId="6" fillId="0" borderId="0" xfId="1" applyFont="1" applyAlignment="1">
      <alignment horizontal="center"/>
    </xf>
    <xf numFmtId="0" fontId="6" fillId="0" borderId="0" xfId="0" applyFont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1" fontId="9" fillId="0" borderId="2" xfId="0" applyNumberFormat="1" applyFont="1" applyFill="1" applyBorder="1" applyAlignment="1">
      <alignment horizontal="center" vertical="top" shrinkToFit="1"/>
    </xf>
    <xf numFmtId="2" fontId="9" fillId="0" borderId="2" xfId="0" applyNumberFormat="1" applyFont="1" applyFill="1" applyBorder="1" applyAlignment="1">
      <alignment horizontal="center" vertical="top" shrinkToFit="1"/>
    </xf>
    <xf numFmtId="165" fontId="9" fillId="0" borderId="2" xfId="0" applyNumberFormat="1" applyFont="1" applyFill="1" applyBorder="1" applyAlignment="1">
      <alignment horizontal="center" vertical="top" shrinkToFit="1"/>
    </xf>
    <xf numFmtId="166" fontId="9" fillId="0" borderId="2" xfId="0" applyNumberFormat="1" applyFont="1" applyFill="1" applyBorder="1" applyAlignment="1">
      <alignment horizontal="center" vertical="top" shrinkToFit="1"/>
    </xf>
    <xf numFmtId="164" fontId="9" fillId="0" borderId="2" xfId="0" applyNumberFormat="1" applyFont="1" applyFill="1" applyBorder="1" applyAlignment="1">
      <alignment horizontal="center" vertical="top" shrinkToFit="1"/>
    </xf>
    <xf numFmtId="0" fontId="0" fillId="0" borderId="1" xfId="0" applyFont="1" applyBorder="1" applyAlignment="1">
      <alignment horizontal="center"/>
    </xf>
    <xf numFmtId="0" fontId="0" fillId="0" borderId="0" xfId="0" applyFont="1" applyAlignment="1">
      <alignment horizontal="center"/>
    </xf>
    <xf numFmtId="1" fontId="6" fillId="0" borderId="0" xfId="0" applyNumberFormat="1" applyFont="1" applyAlignment="1">
      <alignment horizontal="center"/>
    </xf>
    <xf numFmtId="0" fontId="0" fillId="0" borderId="1" xfId="0" applyBorder="1"/>
  </cellXfs>
  <cellStyles count="3">
    <cellStyle name="Normal" xfId="0" builtinId="0"/>
    <cellStyle name="Normal 2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r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Résistance CTN</a:t>
            </a:r>
            <a:r>
              <a:rPr lang="fr-FR" baseline="0"/>
              <a:t> selon température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r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2"/>
          <c:order val="2"/>
          <c:tx>
            <c:strRef>
              <c:f>'datasheet Eaton'!$C$1</c:f>
              <c:strCache>
                <c:ptCount val="1"/>
                <c:pt idx="0">
                  <c:v>Rth mesurée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5"/>
            <c:spPr>
              <a:solidFill>
                <a:schemeClr val="accent2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xVal>
            <c:numRef>
              <c:f>'datasheet Eaton'!$A$17:$A$102</c:f>
              <c:numCache>
                <c:formatCode>0</c:formatCode>
                <c:ptCount val="86"/>
                <c:pt idx="0">
                  <c:v>15</c:v>
                </c:pt>
                <c:pt idx="1">
                  <c:v>16</c:v>
                </c:pt>
                <c:pt idx="2">
                  <c:v>17</c:v>
                </c:pt>
                <c:pt idx="3">
                  <c:v>18</c:v>
                </c:pt>
                <c:pt idx="4">
                  <c:v>19</c:v>
                </c:pt>
                <c:pt idx="5">
                  <c:v>20</c:v>
                </c:pt>
                <c:pt idx="6">
                  <c:v>21</c:v>
                </c:pt>
                <c:pt idx="7">
                  <c:v>22</c:v>
                </c:pt>
                <c:pt idx="8">
                  <c:v>23</c:v>
                </c:pt>
                <c:pt idx="9">
                  <c:v>24</c:v>
                </c:pt>
                <c:pt idx="10">
                  <c:v>25</c:v>
                </c:pt>
                <c:pt idx="11">
                  <c:v>26</c:v>
                </c:pt>
                <c:pt idx="12">
                  <c:v>27</c:v>
                </c:pt>
                <c:pt idx="13">
                  <c:v>28</c:v>
                </c:pt>
                <c:pt idx="14">
                  <c:v>29</c:v>
                </c:pt>
                <c:pt idx="15">
                  <c:v>30</c:v>
                </c:pt>
                <c:pt idx="16">
                  <c:v>31</c:v>
                </c:pt>
                <c:pt idx="17">
                  <c:v>32</c:v>
                </c:pt>
                <c:pt idx="18">
                  <c:v>33</c:v>
                </c:pt>
                <c:pt idx="19">
                  <c:v>34</c:v>
                </c:pt>
                <c:pt idx="20">
                  <c:v>35</c:v>
                </c:pt>
                <c:pt idx="21">
                  <c:v>36</c:v>
                </c:pt>
                <c:pt idx="22">
                  <c:v>37</c:v>
                </c:pt>
                <c:pt idx="23">
                  <c:v>38</c:v>
                </c:pt>
                <c:pt idx="24">
                  <c:v>39</c:v>
                </c:pt>
                <c:pt idx="25">
                  <c:v>40</c:v>
                </c:pt>
                <c:pt idx="26">
                  <c:v>41</c:v>
                </c:pt>
                <c:pt idx="27">
                  <c:v>42</c:v>
                </c:pt>
                <c:pt idx="28">
                  <c:v>43</c:v>
                </c:pt>
                <c:pt idx="29">
                  <c:v>44</c:v>
                </c:pt>
                <c:pt idx="30">
                  <c:v>45</c:v>
                </c:pt>
                <c:pt idx="31">
                  <c:v>46</c:v>
                </c:pt>
                <c:pt idx="32">
                  <c:v>47</c:v>
                </c:pt>
                <c:pt idx="33">
                  <c:v>48</c:v>
                </c:pt>
                <c:pt idx="34">
                  <c:v>49</c:v>
                </c:pt>
                <c:pt idx="35">
                  <c:v>50</c:v>
                </c:pt>
                <c:pt idx="36">
                  <c:v>51</c:v>
                </c:pt>
                <c:pt idx="37">
                  <c:v>52</c:v>
                </c:pt>
                <c:pt idx="38">
                  <c:v>53</c:v>
                </c:pt>
                <c:pt idx="39">
                  <c:v>54</c:v>
                </c:pt>
                <c:pt idx="40">
                  <c:v>55</c:v>
                </c:pt>
                <c:pt idx="41">
                  <c:v>56</c:v>
                </c:pt>
                <c:pt idx="42">
                  <c:v>57</c:v>
                </c:pt>
                <c:pt idx="43">
                  <c:v>58</c:v>
                </c:pt>
                <c:pt idx="44">
                  <c:v>59</c:v>
                </c:pt>
                <c:pt idx="45">
                  <c:v>60</c:v>
                </c:pt>
                <c:pt idx="46">
                  <c:v>61</c:v>
                </c:pt>
                <c:pt idx="47">
                  <c:v>62</c:v>
                </c:pt>
                <c:pt idx="48">
                  <c:v>63</c:v>
                </c:pt>
                <c:pt idx="49">
                  <c:v>64</c:v>
                </c:pt>
                <c:pt idx="50">
                  <c:v>65</c:v>
                </c:pt>
                <c:pt idx="51">
                  <c:v>66</c:v>
                </c:pt>
                <c:pt idx="52">
                  <c:v>67</c:v>
                </c:pt>
                <c:pt idx="53">
                  <c:v>68</c:v>
                </c:pt>
                <c:pt idx="54">
                  <c:v>69</c:v>
                </c:pt>
                <c:pt idx="55">
                  <c:v>70</c:v>
                </c:pt>
                <c:pt idx="56">
                  <c:v>71</c:v>
                </c:pt>
                <c:pt idx="57">
                  <c:v>72</c:v>
                </c:pt>
                <c:pt idx="58">
                  <c:v>73</c:v>
                </c:pt>
                <c:pt idx="59">
                  <c:v>74</c:v>
                </c:pt>
                <c:pt idx="60">
                  <c:v>75</c:v>
                </c:pt>
                <c:pt idx="61">
                  <c:v>76</c:v>
                </c:pt>
                <c:pt idx="62">
                  <c:v>77</c:v>
                </c:pt>
                <c:pt idx="63">
                  <c:v>78</c:v>
                </c:pt>
                <c:pt idx="64">
                  <c:v>79</c:v>
                </c:pt>
                <c:pt idx="65">
                  <c:v>80</c:v>
                </c:pt>
                <c:pt idx="66">
                  <c:v>81</c:v>
                </c:pt>
                <c:pt idx="67">
                  <c:v>82</c:v>
                </c:pt>
                <c:pt idx="68">
                  <c:v>83</c:v>
                </c:pt>
                <c:pt idx="69">
                  <c:v>84</c:v>
                </c:pt>
                <c:pt idx="70">
                  <c:v>85</c:v>
                </c:pt>
                <c:pt idx="71">
                  <c:v>86</c:v>
                </c:pt>
                <c:pt idx="72">
                  <c:v>87</c:v>
                </c:pt>
                <c:pt idx="73">
                  <c:v>88</c:v>
                </c:pt>
                <c:pt idx="74">
                  <c:v>89</c:v>
                </c:pt>
                <c:pt idx="75">
                  <c:v>90</c:v>
                </c:pt>
                <c:pt idx="76">
                  <c:v>91</c:v>
                </c:pt>
                <c:pt idx="77">
                  <c:v>92</c:v>
                </c:pt>
                <c:pt idx="78">
                  <c:v>93</c:v>
                </c:pt>
                <c:pt idx="79">
                  <c:v>94</c:v>
                </c:pt>
                <c:pt idx="80">
                  <c:v>95</c:v>
                </c:pt>
                <c:pt idx="81">
                  <c:v>96</c:v>
                </c:pt>
                <c:pt idx="82">
                  <c:v>97</c:v>
                </c:pt>
                <c:pt idx="83">
                  <c:v>98</c:v>
                </c:pt>
                <c:pt idx="84">
                  <c:v>99</c:v>
                </c:pt>
                <c:pt idx="85">
                  <c:v>100</c:v>
                </c:pt>
              </c:numCache>
            </c:numRef>
          </c:xVal>
          <c:yVal>
            <c:numRef>
              <c:f>'datasheet Eaton'!$C$17:$C$102</c:f>
              <c:numCache>
                <c:formatCode>General</c:formatCode>
                <c:ptCount val="86"/>
                <c:pt idx="8">
                  <c:v>10.95</c:v>
                </c:pt>
                <c:pt idx="14">
                  <c:v>9.1999999999999993</c:v>
                </c:pt>
                <c:pt idx="25">
                  <c:v>5.9</c:v>
                </c:pt>
                <c:pt idx="35">
                  <c:v>4.2</c:v>
                </c:pt>
                <c:pt idx="40">
                  <c:v>3.6</c:v>
                </c:pt>
                <c:pt idx="52">
                  <c:v>2.5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872-4EF9-B3A9-20F2BEC03E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0296751"/>
        <c:axId val="1170294671"/>
      </c:scatterChart>
      <c:scatterChart>
        <c:scatterStyle val="smoothMarker"/>
        <c:varyColors val="0"/>
        <c:ser>
          <c:idx val="1"/>
          <c:order val="0"/>
          <c:tx>
            <c:strRef>
              <c:f>data!$G$5</c:f>
              <c:strCache>
                <c:ptCount val="1"/>
                <c:pt idx="0">
                  <c:v>Rth Eaton</c:v>
                </c:pt>
              </c:strCache>
            </c:strRef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data!$F$6:$F$54</c:f>
              <c:numCache>
                <c:formatCode>0</c:formatCode>
                <c:ptCount val="49"/>
                <c:pt idx="0">
                  <c:v>0</c:v>
                </c:pt>
                <c:pt idx="1">
                  <c:v>15</c:v>
                </c:pt>
                <c:pt idx="2">
                  <c:v>17</c:v>
                </c:pt>
                <c:pt idx="3">
                  <c:v>19</c:v>
                </c:pt>
                <c:pt idx="4">
                  <c:v>20</c:v>
                </c:pt>
                <c:pt idx="5">
                  <c:v>22</c:v>
                </c:pt>
                <c:pt idx="6">
                  <c:v>23</c:v>
                </c:pt>
                <c:pt idx="7">
                  <c:v>25</c:v>
                </c:pt>
                <c:pt idx="8">
                  <c:v>26</c:v>
                </c:pt>
                <c:pt idx="9">
                  <c:v>28</c:v>
                </c:pt>
                <c:pt idx="10">
                  <c:v>29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35</c:v>
                </c:pt>
                <c:pt idx="15">
                  <c:v>36</c:v>
                </c:pt>
                <c:pt idx="16">
                  <c:v>38</c:v>
                </c:pt>
                <c:pt idx="17">
                  <c:v>39</c:v>
                </c:pt>
                <c:pt idx="18">
                  <c:v>41</c:v>
                </c:pt>
                <c:pt idx="19">
                  <c:v>42</c:v>
                </c:pt>
                <c:pt idx="20">
                  <c:v>43</c:v>
                </c:pt>
                <c:pt idx="21">
                  <c:v>45</c:v>
                </c:pt>
                <c:pt idx="22">
                  <c:v>46</c:v>
                </c:pt>
                <c:pt idx="23">
                  <c:v>48</c:v>
                </c:pt>
                <c:pt idx="24">
                  <c:v>49</c:v>
                </c:pt>
                <c:pt idx="25">
                  <c:v>51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57</c:v>
                </c:pt>
                <c:pt idx="30">
                  <c:v>59</c:v>
                </c:pt>
                <c:pt idx="31">
                  <c:v>60</c:v>
                </c:pt>
                <c:pt idx="32">
                  <c:v>62</c:v>
                </c:pt>
                <c:pt idx="33">
                  <c:v>64</c:v>
                </c:pt>
                <c:pt idx="34">
                  <c:v>66</c:v>
                </c:pt>
                <c:pt idx="35">
                  <c:v>68</c:v>
                </c:pt>
                <c:pt idx="36">
                  <c:v>70</c:v>
                </c:pt>
                <c:pt idx="37">
                  <c:v>72</c:v>
                </c:pt>
                <c:pt idx="38">
                  <c:v>74</c:v>
                </c:pt>
                <c:pt idx="39">
                  <c:v>76</c:v>
                </c:pt>
                <c:pt idx="40">
                  <c:v>78</c:v>
                </c:pt>
                <c:pt idx="41">
                  <c:v>80</c:v>
                </c:pt>
                <c:pt idx="42">
                  <c:v>83</c:v>
                </c:pt>
                <c:pt idx="43">
                  <c:v>85</c:v>
                </c:pt>
                <c:pt idx="44">
                  <c:v>88</c:v>
                </c:pt>
                <c:pt idx="45">
                  <c:v>91</c:v>
                </c:pt>
                <c:pt idx="46">
                  <c:v>94</c:v>
                </c:pt>
                <c:pt idx="47">
                  <c:v>97</c:v>
                </c:pt>
                <c:pt idx="48">
                  <c:v>100</c:v>
                </c:pt>
              </c:numCache>
            </c:numRef>
          </c:xVal>
          <c:yVal>
            <c:numRef>
              <c:f>data!$G$6:$G$54</c:f>
              <c:numCache>
                <c:formatCode>General</c:formatCode>
                <c:ptCount val="49"/>
                <c:pt idx="0">
                  <c:v>23.57</c:v>
                </c:pt>
                <c:pt idx="1">
                  <c:v>14.07</c:v>
                </c:pt>
                <c:pt idx="2">
                  <c:v>13.14</c:v>
                </c:pt>
                <c:pt idx="3">
                  <c:v>12.27</c:v>
                </c:pt>
                <c:pt idx="4">
                  <c:v>11.86</c:v>
                </c:pt>
                <c:pt idx="5">
                  <c:v>11.08</c:v>
                </c:pt>
                <c:pt idx="6">
                  <c:v>10.7</c:v>
                </c:pt>
                <c:pt idx="7">
                  <c:v>10</c:v>
                </c:pt>
                <c:pt idx="8">
                  <c:v>9.67</c:v>
                </c:pt>
                <c:pt idx="9">
                  <c:v>9.0299999999999994</c:v>
                </c:pt>
                <c:pt idx="10">
                  <c:v>8.73</c:v>
                </c:pt>
                <c:pt idx="11">
                  <c:v>8.16</c:v>
                </c:pt>
                <c:pt idx="12">
                  <c:v>7.89</c:v>
                </c:pt>
                <c:pt idx="13">
                  <c:v>7.62</c:v>
                </c:pt>
                <c:pt idx="14">
                  <c:v>7.13</c:v>
                </c:pt>
                <c:pt idx="15">
                  <c:v>6.89</c:v>
                </c:pt>
                <c:pt idx="16">
                  <c:v>6.44</c:v>
                </c:pt>
                <c:pt idx="17">
                  <c:v>6.23</c:v>
                </c:pt>
                <c:pt idx="18">
                  <c:v>5.83</c:v>
                </c:pt>
                <c:pt idx="19">
                  <c:v>5.64</c:v>
                </c:pt>
                <c:pt idx="20">
                  <c:v>5.45</c:v>
                </c:pt>
                <c:pt idx="21">
                  <c:v>5.0999999999999996</c:v>
                </c:pt>
                <c:pt idx="22">
                  <c:v>4.9400000000000004</c:v>
                </c:pt>
                <c:pt idx="23">
                  <c:v>4.62</c:v>
                </c:pt>
                <c:pt idx="24">
                  <c:v>4.47</c:v>
                </c:pt>
                <c:pt idx="25">
                  <c:v>4.1900000000000004</c:v>
                </c:pt>
                <c:pt idx="26">
                  <c:v>4.05</c:v>
                </c:pt>
                <c:pt idx="27">
                  <c:v>3.8</c:v>
                </c:pt>
                <c:pt idx="28">
                  <c:v>3.56</c:v>
                </c:pt>
                <c:pt idx="29">
                  <c:v>3.44</c:v>
                </c:pt>
                <c:pt idx="30">
                  <c:v>3.23</c:v>
                </c:pt>
                <c:pt idx="31">
                  <c:v>3.13</c:v>
                </c:pt>
                <c:pt idx="32">
                  <c:v>2.93</c:v>
                </c:pt>
                <c:pt idx="33">
                  <c:v>2.75</c:v>
                </c:pt>
                <c:pt idx="34">
                  <c:v>2.59</c:v>
                </c:pt>
                <c:pt idx="35">
                  <c:v>2.4300000000000002</c:v>
                </c:pt>
                <c:pt idx="36">
                  <c:v>2.2799999999999998</c:v>
                </c:pt>
                <c:pt idx="37">
                  <c:v>2.14</c:v>
                </c:pt>
                <c:pt idx="38">
                  <c:v>2.02</c:v>
                </c:pt>
                <c:pt idx="39">
                  <c:v>1.9</c:v>
                </c:pt>
                <c:pt idx="40">
                  <c:v>1.79</c:v>
                </c:pt>
                <c:pt idx="41">
                  <c:v>1.68</c:v>
                </c:pt>
                <c:pt idx="42">
                  <c:v>1.54</c:v>
                </c:pt>
                <c:pt idx="43">
                  <c:v>1.45</c:v>
                </c:pt>
                <c:pt idx="44">
                  <c:v>1.33</c:v>
                </c:pt>
                <c:pt idx="45">
                  <c:v>1.22</c:v>
                </c:pt>
                <c:pt idx="46">
                  <c:v>1.1200000000000001</c:v>
                </c:pt>
                <c:pt idx="47">
                  <c:v>1.03</c:v>
                </c:pt>
                <c:pt idx="48">
                  <c:v>0.95130000000000003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872-4EF9-B3A9-20F2BEC03E1C}"/>
            </c:ext>
          </c:extLst>
        </c:ser>
        <c:ser>
          <c:idx val="0"/>
          <c:order val="1"/>
          <c:tx>
            <c:strRef>
              <c:f>data!$C$5</c:f>
              <c:strCache>
                <c:ptCount val="1"/>
                <c:pt idx="0">
                  <c:v>Rth (Kohm)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data!$F$6:$F$54</c:f>
              <c:numCache>
                <c:formatCode>0</c:formatCode>
                <c:ptCount val="49"/>
                <c:pt idx="0">
                  <c:v>0</c:v>
                </c:pt>
                <c:pt idx="1">
                  <c:v>15</c:v>
                </c:pt>
                <c:pt idx="2">
                  <c:v>17</c:v>
                </c:pt>
                <c:pt idx="3">
                  <c:v>19</c:v>
                </c:pt>
                <c:pt idx="4">
                  <c:v>20</c:v>
                </c:pt>
                <c:pt idx="5">
                  <c:v>22</c:v>
                </c:pt>
                <c:pt idx="6">
                  <c:v>23</c:v>
                </c:pt>
                <c:pt idx="7">
                  <c:v>25</c:v>
                </c:pt>
                <c:pt idx="8">
                  <c:v>26</c:v>
                </c:pt>
                <c:pt idx="9">
                  <c:v>28</c:v>
                </c:pt>
                <c:pt idx="10">
                  <c:v>29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35</c:v>
                </c:pt>
                <c:pt idx="15">
                  <c:v>36</c:v>
                </c:pt>
                <c:pt idx="16">
                  <c:v>38</c:v>
                </c:pt>
                <c:pt idx="17">
                  <c:v>39</c:v>
                </c:pt>
                <c:pt idx="18">
                  <c:v>41</c:v>
                </c:pt>
                <c:pt idx="19">
                  <c:v>42</c:v>
                </c:pt>
                <c:pt idx="20">
                  <c:v>43</c:v>
                </c:pt>
                <c:pt idx="21">
                  <c:v>45</c:v>
                </c:pt>
                <c:pt idx="22">
                  <c:v>46</c:v>
                </c:pt>
                <c:pt idx="23">
                  <c:v>48</c:v>
                </c:pt>
                <c:pt idx="24">
                  <c:v>49</c:v>
                </c:pt>
                <c:pt idx="25">
                  <c:v>51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57</c:v>
                </c:pt>
                <c:pt idx="30">
                  <c:v>59</c:v>
                </c:pt>
                <c:pt idx="31">
                  <c:v>60</c:v>
                </c:pt>
                <c:pt idx="32">
                  <c:v>62</c:v>
                </c:pt>
                <c:pt idx="33">
                  <c:v>64</c:v>
                </c:pt>
                <c:pt idx="34">
                  <c:v>66</c:v>
                </c:pt>
                <c:pt idx="35">
                  <c:v>68</c:v>
                </c:pt>
                <c:pt idx="36">
                  <c:v>70</c:v>
                </c:pt>
                <c:pt idx="37">
                  <c:v>72</c:v>
                </c:pt>
                <c:pt idx="38">
                  <c:v>74</c:v>
                </c:pt>
                <c:pt idx="39">
                  <c:v>76</c:v>
                </c:pt>
                <c:pt idx="40">
                  <c:v>78</c:v>
                </c:pt>
                <c:pt idx="41">
                  <c:v>80</c:v>
                </c:pt>
                <c:pt idx="42">
                  <c:v>83</c:v>
                </c:pt>
                <c:pt idx="43">
                  <c:v>85</c:v>
                </c:pt>
                <c:pt idx="44">
                  <c:v>88</c:v>
                </c:pt>
                <c:pt idx="45">
                  <c:v>91</c:v>
                </c:pt>
                <c:pt idx="46">
                  <c:v>94</c:v>
                </c:pt>
                <c:pt idx="47">
                  <c:v>97</c:v>
                </c:pt>
                <c:pt idx="48">
                  <c:v>100</c:v>
                </c:pt>
              </c:numCache>
            </c:numRef>
          </c:xVal>
          <c:yVal>
            <c:numRef>
              <c:f>data!$C$6:$C$54</c:f>
              <c:numCache>
                <c:formatCode>0.00</c:formatCode>
                <c:ptCount val="49"/>
                <c:pt idx="0">
                  <c:v>28.783423284502703</c:v>
                </c:pt>
                <c:pt idx="1">
                  <c:v>14.687500000000007</c:v>
                </c:pt>
                <c:pt idx="2">
                  <c:v>13.74076433121019</c:v>
                </c:pt>
                <c:pt idx="3">
                  <c:v>12.882186234817814</c:v>
                </c:pt>
                <c:pt idx="4">
                  <c:v>12.1</c:v>
                </c:pt>
                <c:pt idx="5">
                  <c:v>11.384444444444451</c:v>
                </c:pt>
                <c:pt idx="6">
                  <c:v>10.727353463587928</c:v>
                </c:pt>
                <c:pt idx="7">
                  <c:v>10.121843003412971</c:v>
                </c:pt>
                <c:pt idx="8">
                  <c:v>9.5620689655172413</c:v>
                </c:pt>
                <c:pt idx="9">
                  <c:v>9.0430379746835428</c:v>
                </c:pt>
                <c:pt idx="10">
                  <c:v>8.560458015267173</c:v>
                </c:pt>
                <c:pt idx="11">
                  <c:v>8.1106194690265472</c:v>
                </c:pt>
                <c:pt idx="12">
                  <c:v>7.6902995720399456</c:v>
                </c:pt>
                <c:pt idx="13">
                  <c:v>7.2966850828729282</c:v>
                </c:pt>
                <c:pt idx="14">
                  <c:v>6.9273092369477922</c:v>
                </c:pt>
                <c:pt idx="15">
                  <c:v>6.5799999999999992</c:v>
                </c:pt>
                <c:pt idx="16">
                  <c:v>6.2528373266078177</c:v>
                </c:pt>
                <c:pt idx="17">
                  <c:v>5.9441176470588228</c:v>
                </c:pt>
                <c:pt idx="18">
                  <c:v>5.6523241954707988</c:v>
                </c:pt>
                <c:pt idx="19">
                  <c:v>5.3761020881670545</c:v>
                </c:pt>
                <c:pt idx="20">
                  <c:v>5.1142372881355938</c:v>
                </c:pt>
                <c:pt idx="21">
                  <c:v>4.8656387665198242</c:v>
                </c:pt>
                <c:pt idx="22">
                  <c:v>4.6293233082706777</c:v>
                </c:pt>
                <c:pt idx="23">
                  <c:v>4.4044025157232705</c:v>
                </c:pt>
                <c:pt idx="24">
                  <c:v>4.1900716479017399</c:v>
                </c:pt>
                <c:pt idx="25">
                  <c:v>3.9855999999999994</c:v>
                </c:pt>
                <c:pt idx="26">
                  <c:v>3.7903225806451606</c:v>
                </c:pt>
                <c:pt idx="27">
                  <c:v>3.6036328871892915</c:v>
                </c:pt>
                <c:pt idx="28">
                  <c:v>3.4249766136576243</c:v>
                </c:pt>
                <c:pt idx="29">
                  <c:v>3.2538461538461534</c:v>
                </c:pt>
                <c:pt idx="30">
                  <c:v>3.0897757847533627</c:v>
                </c:pt>
                <c:pt idx="31">
                  <c:v>2.9323374340949031</c:v>
                </c:pt>
                <c:pt idx="32">
                  <c:v>2.7811369509043926</c:v>
                </c:pt>
                <c:pt idx="33">
                  <c:v>2.6358108108108103</c:v>
                </c:pt>
                <c:pt idx="34">
                  <c:v>2.4960231980115992</c:v>
                </c:pt>
                <c:pt idx="35">
                  <c:v>2.3614634146341458</c:v>
                </c:pt>
                <c:pt idx="36">
                  <c:v>2.2318435754189947</c:v>
                </c:pt>
                <c:pt idx="37">
                  <c:v>2.1068965517241378</c:v>
                </c:pt>
                <c:pt idx="38">
                  <c:v>1.986374133949192</c:v>
                </c:pt>
                <c:pt idx="39">
                  <c:v>1.8700453857791228</c:v>
                </c:pt>
                <c:pt idx="40">
                  <c:v>1.7576951672862453</c:v>
                </c:pt>
                <c:pt idx="41">
                  <c:v>1.6491228070175437</c:v>
                </c:pt>
                <c:pt idx="42">
                  <c:v>1.5441409058231488</c:v>
                </c:pt>
                <c:pt idx="43">
                  <c:v>1.4425742574257423</c:v>
                </c:pt>
                <c:pt idx="44">
                  <c:v>1.3442588726513571</c:v>
                </c:pt>
                <c:pt idx="45">
                  <c:v>1.249041095890411</c:v>
                </c:pt>
                <c:pt idx="46">
                  <c:v>1.1567768037761295</c:v>
                </c:pt>
                <c:pt idx="47">
                  <c:v>1.0673306772908369</c:v>
                </c:pt>
                <c:pt idx="48">
                  <c:v>0.98057553956834531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872-4EF9-B3A9-20F2BEC03E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0296751"/>
        <c:axId val="1170294671"/>
      </c:scatterChart>
      <c:valAx>
        <c:axId val="1170296751"/>
        <c:scaling>
          <c:orientation val="minMax"/>
          <c:max val="100"/>
          <c:min val="1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0294671"/>
        <c:crosses val="autoZero"/>
        <c:crossBetween val="midCat"/>
      </c:valAx>
      <c:valAx>
        <c:axId val="11702946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029675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569799</xdr:colOff>
      <xdr:row>5</xdr:row>
      <xdr:rowOff>0</xdr:rowOff>
    </xdr:from>
    <xdr:to>
      <xdr:col>17</xdr:col>
      <xdr:colOff>536181</xdr:colOff>
      <xdr:row>31</xdr:row>
      <xdr:rowOff>33618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49646</xdr:colOff>
      <xdr:row>4</xdr:row>
      <xdr:rowOff>38100</xdr:rowOff>
    </xdr:from>
    <xdr:to>
      <xdr:col>18</xdr:col>
      <xdr:colOff>103837</xdr:colOff>
      <xdr:row>22</xdr:row>
      <xdr:rowOff>180431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69646" y="800100"/>
          <a:ext cx="6150191" cy="3571331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4</xdr:row>
      <xdr:rowOff>9525</xdr:rowOff>
    </xdr:from>
    <xdr:to>
      <xdr:col>9</xdr:col>
      <xdr:colOff>564045</xdr:colOff>
      <xdr:row>56</xdr:row>
      <xdr:rowOff>161925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771525"/>
          <a:ext cx="7288695" cy="10058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88"/>
  <sheetViews>
    <sheetView tabSelected="1" zoomScale="112" zoomScaleNormal="112" workbookViewId="0">
      <pane ySplit="5" topLeftCell="A6" activePane="bottomLeft" state="frozen"/>
      <selection pane="bottomLeft" activeCell="J27" sqref="J27"/>
    </sheetView>
  </sheetViews>
  <sheetFormatPr baseColWidth="10" defaultRowHeight="15" x14ac:dyDescent="0.25"/>
  <cols>
    <col min="1" max="1" width="8.28515625" customWidth="1"/>
    <col min="2" max="2" width="9.28515625" customWidth="1"/>
    <col min="3" max="3" width="10.28515625" customWidth="1"/>
    <col min="4" max="4" width="8.140625" customWidth="1"/>
    <col min="5" max="5" width="9" customWidth="1"/>
    <col min="6" max="6" width="10.85546875" bestFit="1" customWidth="1"/>
    <col min="7" max="9" width="9.5703125" style="8" customWidth="1"/>
    <col min="10" max="12" width="9.5703125" style="4" customWidth="1"/>
    <col min="13" max="13" width="8.140625" style="4" customWidth="1"/>
    <col min="14" max="19" width="8.140625" customWidth="1"/>
  </cols>
  <sheetData>
    <row r="1" spans="1:13" x14ac:dyDescent="0.25">
      <c r="A1" t="s">
        <v>0</v>
      </c>
      <c r="B1" s="3">
        <v>298</v>
      </c>
      <c r="C1" t="s">
        <v>16</v>
      </c>
      <c r="E1" t="s">
        <v>4</v>
      </c>
      <c r="F1" s="3">
        <v>3.3</v>
      </c>
      <c r="G1" s="11" t="s">
        <v>17</v>
      </c>
    </row>
    <row r="2" spans="1:13" x14ac:dyDescent="0.25">
      <c r="A2" t="s">
        <v>1</v>
      </c>
      <c r="B2" s="3">
        <v>10</v>
      </c>
      <c r="C2" t="s">
        <v>7</v>
      </c>
      <c r="E2" t="s">
        <v>5</v>
      </c>
      <c r="F2" s="3">
        <v>2.5</v>
      </c>
      <c r="G2" s="11" t="s">
        <v>28</v>
      </c>
    </row>
    <row r="3" spans="1:13" x14ac:dyDescent="0.25">
      <c r="A3" t="s">
        <v>2</v>
      </c>
      <c r="B3" s="3">
        <v>4.7</v>
      </c>
      <c r="C3" t="s">
        <v>7</v>
      </c>
      <c r="E3" t="s">
        <v>6</v>
      </c>
      <c r="F3" s="3">
        <v>2800</v>
      </c>
      <c r="G3" s="11" t="s">
        <v>27</v>
      </c>
    </row>
    <row r="4" spans="1:13" x14ac:dyDescent="0.25">
      <c r="A4" t="s">
        <v>3</v>
      </c>
      <c r="B4" s="3">
        <v>3435</v>
      </c>
      <c r="E4" t="s">
        <v>11</v>
      </c>
      <c r="F4" s="3">
        <v>0.2</v>
      </c>
      <c r="G4" s="11" t="s">
        <v>12</v>
      </c>
    </row>
    <row r="5" spans="1:13" ht="24" customHeight="1" x14ac:dyDescent="0.25">
      <c r="A5" s="1" t="s">
        <v>23</v>
      </c>
      <c r="B5" s="1" t="s">
        <v>15</v>
      </c>
      <c r="C5" s="10" t="s">
        <v>13</v>
      </c>
      <c r="D5" s="12" t="s">
        <v>26</v>
      </c>
      <c r="E5" s="12" t="s">
        <v>14</v>
      </c>
      <c r="F5" s="19" t="s">
        <v>29</v>
      </c>
      <c r="G5" s="18" t="s">
        <v>20</v>
      </c>
      <c r="H5" s="15" t="s">
        <v>18</v>
      </c>
      <c r="I5" s="15" t="s">
        <v>19</v>
      </c>
      <c r="J5" s="9"/>
      <c r="K5" s="9"/>
      <c r="L5"/>
      <c r="M5"/>
    </row>
    <row r="6" spans="1:13" x14ac:dyDescent="0.25">
      <c r="A6" s="2">
        <v>3210</v>
      </c>
      <c r="B6" s="5">
        <f t="shared" ref="B6:B38" si="0">ADC/ADCmax*(Vmax-Vmin) +Vmin</f>
        <v>2.836785714285714</v>
      </c>
      <c r="C6" s="5">
        <f t="shared" ref="C6:C38" si="1">Rs/((Vcc/Uth) -1)</f>
        <v>28.783423284502703</v>
      </c>
      <c r="D6" s="13">
        <f t="shared" ref="D6:D38" si="2">R0/Rs*(Vcc/(ADC*(Vmax-Vmin)/ADCmax + Vmin)-1)</f>
        <v>0.34742219162597332</v>
      </c>
      <c r="E6" s="14">
        <f t="shared" ref="E6:E38" si="3">-273 + 1/(1/T0 -LN(_z)/beta)</f>
        <v>-3.5634816453580243E-2</v>
      </c>
      <c r="F6" s="27">
        <f>ROUND(E6,0)</f>
        <v>0</v>
      </c>
      <c r="G6" s="15">
        <f>VLOOKUP(F6,'datasheet Eaton'!A:B,2,TRUE)</f>
        <v>23.57</v>
      </c>
      <c r="H6" s="16">
        <f>C6-G6</f>
        <v>5.2134232845027029</v>
      </c>
      <c r="I6" s="17">
        <f>H6/G6</f>
        <v>0.22118893867215539</v>
      </c>
      <c r="L6"/>
      <c r="M6"/>
    </row>
    <row r="7" spans="1:13" x14ac:dyDescent="0.25">
      <c r="A7" s="2">
        <v>2800</v>
      </c>
      <c r="B7" s="5">
        <f t="shared" si="0"/>
        <v>2.5</v>
      </c>
      <c r="C7" s="5">
        <f t="shared" si="1"/>
        <v>14.687500000000007</v>
      </c>
      <c r="D7" s="13">
        <f t="shared" si="2"/>
        <v>0.68085106382978688</v>
      </c>
      <c r="E7" s="14">
        <f t="shared" si="3"/>
        <v>15.382653733430686</v>
      </c>
      <c r="F7" s="27">
        <f>ROUND(E7,0)</f>
        <v>15</v>
      </c>
      <c r="G7" s="15">
        <f>VLOOKUP(F7,'datasheet Eaton'!A:B,2,TRUE)</f>
        <v>14.07</v>
      </c>
      <c r="H7" s="16">
        <f t="shared" ref="H7" si="4">C7-G7</f>
        <v>0.61750000000000682</v>
      </c>
      <c r="I7" s="17">
        <f>H7/G7</f>
        <v>4.3887704335466016E-2</v>
      </c>
      <c r="J7" s="8"/>
      <c r="K7" s="8"/>
      <c r="L7"/>
      <c r="M7"/>
    </row>
    <row r="8" spans="1:13" x14ac:dyDescent="0.25">
      <c r="A8" s="2">
        <v>2750</v>
      </c>
      <c r="B8" s="5">
        <f t="shared" si="0"/>
        <v>2.4589285714285714</v>
      </c>
      <c r="C8" s="5">
        <f t="shared" si="1"/>
        <v>13.74076433121019</v>
      </c>
      <c r="D8" s="13">
        <f t="shared" si="2"/>
        <v>0.72776155379409457</v>
      </c>
      <c r="E8" s="14">
        <f t="shared" si="3"/>
        <v>17.004899873377838</v>
      </c>
      <c r="F8" s="27">
        <f t="shared" ref="F8:F54" si="5">ROUND(E8,0)</f>
        <v>17</v>
      </c>
      <c r="G8" s="15">
        <f>VLOOKUP(F8,'datasheet Eaton'!A:B,2,TRUE)</f>
        <v>13.14</v>
      </c>
      <c r="H8" s="16">
        <f t="shared" ref="H6:H50" si="6">C8-G8</f>
        <v>0.60076433121018979</v>
      </c>
      <c r="I8" s="17">
        <f t="shared" ref="I8:I50" si="7">H8/G8</f>
        <v>4.5720268737457367E-2</v>
      </c>
      <c r="L8"/>
      <c r="M8"/>
    </row>
    <row r="9" spans="1:13" x14ac:dyDescent="0.25">
      <c r="A9" s="2">
        <v>2700</v>
      </c>
      <c r="B9" s="5">
        <f t="shared" si="0"/>
        <v>2.4178571428571427</v>
      </c>
      <c r="C9" s="5">
        <f t="shared" si="1"/>
        <v>12.882186234817814</v>
      </c>
      <c r="D9" s="13">
        <f t="shared" si="2"/>
        <v>0.77626575316634705</v>
      </c>
      <c r="E9" s="14">
        <f t="shared" si="3"/>
        <v>18.59330171014085</v>
      </c>
      <c r="F9" s="27">
        <f t="shared" si="5"/>
        <v>19</v>
      </c>
      <c r="G9" s="15">
        <f>VLOOKUP(F9,'datasheet Eaton'!A:B,2,TRUE)</f>
        <v>12.27</v>
      </c>
      <c r="H9" s="16">
        <f t="shared" si="6"/>
        <v>0.61218623481781442</v>
      </c>
      <c r="I9" s="17">
        <f t="shared" si="7"/>
        <v>4.9892928673008513E-2</v>
      </c>
      <c r="L9"/>
      <c r="M9"/>
    </row>
    <row r="10" spans="1:13" x14ac:dyDescent="0.25">
      <c r="A10" s="2">
        <v>2650</v>
      </c>
      <c r="B10" s="5">
        <f t="shared" si="0"/>
        <v>2.3767857142857141</v>
      </c>
      <c r="C10" s="5">
        <f t="shared" si="1"/>
        <v>12.1</v>
      </c>
      <c r="D10" s="13">
        <f t="shared" si="2"/>
        <v>0.82644628099173556</v>
      </c>
      <c r="E10" s="14">
        <f t="shared" si="3"/>
        <v>20.152120161732284</v>
      </c>
      <c r="F10" s="27">
        <f t="shared" si="5"/>
        <v>20</v>
      </c>
      <c r="G10" s="15">
        <f>VLOOKUP(F10,'datasheet Eaton'!A:B,2,TRUE)</f>
        <v>11.86</v>
      </c>
      <c r="H10" s="16">
        <f t="shared" si="6"/>
        <v>0.24000000000000021</v>
      </c>
      <c r="I10" s="17">
        <f t="shared" si="7"/>
        <v>2.0236087689713342E-2</v>
      </c>
      <c r="L10"/>
      <c r="M10"/>
    </row>
    <row r="11" spans="1:13" x14ac:dyDescent="0.25">
      <c r="A11" s="2">
        <v>2600</v>
      </c>
      <c r="B11" s="5">
        <f t="shared" si="0"/>
        <v>2.3357142857142859</v>
      </c>
      <c r="C11" s="5">
        <f t="shared" si="1"/>
        <v>11.384444444444451</v>
      </c>
      <c r="D11" s="13">
        <f t="shared" si="2"/>
        <v>0.87839156744095293</v>
      </c>
      <c r="E11" s="14">
        <f t="shared" si="3"/>
        <v>21.685155163087018</v>
      </c>
      <c r="F11" s="27">
        <f t="shared" si="5"/>
        <v>22</v>
      </c>
      <c r="G11" s="15">
        <f>VLOOKUP(F11,'datasheet Eaton'!A:B,2,TRUE)</f>
        <v>11.08</v>
      </c>
      <c r="H11" s="16">
        <f t="shared" si="6"/>
        <v>0.30444444444445118</v>
      </c>
      <c r="I11" s="17">
        <f t="shared" si="7"/>
        <v>2.7476935419174293E-2</v>
      </c>
      <c r="L11"/>
      <c r="M11"/>
    </row>
    <row r="12" spans="1:13" x14ac:dyDescent="0.25">
      <c r="A12" s="2">
        <v>2550</v>
      </c>
      <c r="B12" s="5">
        <f t="shared" si="0"/>
        <v>2.2946428571428572</v>
      </c>
      <c r="C12" s="5">
        <f t="shared" si="1"/>
        <v>10.727353463587928</v>
      </c>
      <c r="D12" s="13">
        <f t="shared" si="2"/>
        <v>0.93219637387200882</v>
      </c>
      <c r="E12" s="14">
        <f t="shared" si="3"/>
        <v>23.195825790853632</v>
      </c>
      <c r="F12" s="27">
        <f t="shared" si="5"/>
        <v>23</v>
      </c>
      <c r="G12" s="15">
        <f>VLOOKUP(F12,'datasheet Eaton'!A:B,2,TRUE)</f>
        <v>10.7</v>
      </c>
      <c r="H12" s="16">
        <f t="shared" si="6"/>
        <v>2.7353463587928672E-2</v>
      </c>
      <c r="I12" s="17">
        <f t="shared" si="7"/>
        <v>2.5563984661615582E-3</v>
      </c>
      <c r="L12"/>
      <c r="M12"/>
    </row>
    <row r="13" spans="1:13" x14ac:dyDescent="0.25">
      <c r="A13" s="2">
        <v>2500</v>
      </c>
      <c r="B13" s="5">
        <f t="shared" si="0"/>
        <v>2.2535714285714286</v>
      </c>
      <c r="C13" s="5">
        <f t="shared" si="1"/>
        <v>10.121843003412971</v>
      </c>
      <c r="D13" s="13">
        <f t="shared" si="2"/>
        <v>0.9879623697609331</v>
      </c>
      <c r="E13" s="14">
        <f t="shared" si="3"/>
        <v>24.687235193601907</v>
      </c>
      <c r="F13" s="27">
        <f t="shared" si="5"/>
        <v>25</v>
      </c>
      <c r="G13" s="15">
        <f>VLOOKUP(F13,'datasheet Eaton'!A:B,2,TRUE)</f>
        <v>10</v>
      </c>
      <c r="H13" s="16">
        <f t="shared" si="6"/>
        <v>0.12184300341297138</v>
      </c>
      <c r="I13" s="17">
        <f t="shared" si="7"/>
        <v>1.2184300341297138E-2</v>
      </c>
      <c r="L13"/>
      <c r="M13"/>
    </row>
    <row r="14" spans="1:13" x14ac:dyDescent="0.25">
      <c r="A14" s="2">
        <v>2450</v>
      </c>
      <c r="B14" s="5">
        <f t="shared" si="0"/>
        <v>2.2124999999999999</v>
      </c>
      <c r="C14" s="5">
        <f t="shared" si="1"/>
        <v>9.5620689655172413</v>
      </c>
      <c r="D14" s="13">
        <f t="shared" si="2"/>
        <v>1.0457987738910917</v>
      </c>
      <c r="E14" s="14">
        <f t="shared" si="3"/>
        <v>26.162223829396282</v>
      </c>
      <c r="F14" s="27">
        <f t="shared" si="5"/>
        <v>26</v>
      </c>
      <c r="G14" s="15">
        <f>VLOOKUP(F14,'datasheet Eaton'!A:B,2,TRUE)</f>
        <v>9.67</v>
      </c>
      <c r="H14" s="16">
        <f t="shared" si="6"/>
        <v>-0.10793103448275865</v>
      </c>
      <c r="I14" s="17">
        <f t="shared" si="7"/>
        <v>-1.1161430660057771E-2</v>
      </c>
      <c r="L14"/>
      <c r="M14"/>
    </row>
    <row r="15" spans="1:13" x14ac:dyDescent="0.25">
      <c r="A15" s="2">
        <v>2400</v>
      </c>
      <c r="B15" s="5">
        <f t="shared" si="0"/>
        <v>2.1714285714285713</v>
      </c>
      <c r="C15" s="5">
        <f t="shared" si="1"/>
        <v>9.0430379746835428</v>
      </c>
      <c r="D15" s="13">
        <f t="shared" si="2"/>
        <v>1.1058230683090697</v>
      </c>
      <c r="E15" s="14">
        <f t="shared" si="3"/>
        <v>27.623413624547766</v>
      </c>
      <c r="F15" s="27">
        <f t="shared" si="5"/>
        <v>28</v>
      </c>
      <c r="G15" s="15">
        <f>VLOOKUP(F15,'datasheet Eaton'!A:B,2,TRUE)</f>
        <v>9.0299999999999994</v>
      </c>
      <c r="H15" s="16">
        <f t="shared" si="6"/>
        <v>1.3037974683543396E-2</v>
      </c>
      <c r="I15" s="17">
        <f t="shared" si="7"/>
        <v>1.4438510170036985E-3</v>
      </c>
      <c r="L15"/>
      <c r="M15"/>
    </row>
    <row r="16" spans="1:13" x14ac:dyDescent="0.25">
      <c r="A16" s="2">
        <v>2350</v>
      </c>
      <c r="B16" s="5">
        <f t="shared" si="0"/>
        <v>2.1303571428571426</v>
      </c>
      <c r="C16" s="5">
        <f t="shared" si="1"/>
        <v>8.560458015267173</v>
      </c>
      <c r="D16" s="13">
        <f t="shared" si="2"/>
        <v>1.1681617948672214</v>
      </c>
      <c r="E16" s="14">
        <f t="shared" si="3"/>
        <v>29.073245031123122</v>
      </c>
      <c r="F16" s="27">
        <f t="shared" si="5"/>
        <v>29</v>
      </c>
      <c r="G16" s="15">
        <f>VLOOKUP(F16,'datasheet Eaton'!A:B,2,TRUE)</f>
        <v>8.73</v>
      </c>
      <c r="H16" s="16">
        <f t="shared" si="6"/>
        <v>-0.16954198473282744</v>
      </c>
      <c r="I16" s="17">
        <f t="shared" si="7"/>
        <v>-1.9420616807884015E-2</v>
      </c>
      <c r="L16"/>
      <c r="M16"/>
    </row>
    <row r="17" spans="1:13" x14ac:dyDescent="0.25">
      <c r="A17" s="2">
        <v>2300</v>
      </c>
      <c r="B17" s="5">
        <f t="shared" si="0"/>
        <v>2.089285714285714</v>
      </c>
      <c r="C17" s="5">
        <f t="shared" si="1"/>
        <v>8.1106194690265472</v>
      </c>
      <c r="D17" s="13">
        <f t="shared" si="2"/>
        <v>1.2329514457174024</v>
      </c>
      <c r="E17" s="14">
        <f t="shared" si="3"/>
        <v>30.514008499246245</v>
      </c>
      <c r="F17" s="27">
        <f t="shared" si="5"/>
        <v>31</v>
      </c>
      <c r="G17" s="15">
        <f>VLOOKUP(F17,'datasheet Eaton'!A:B,2,TRUE)</f>
        <v>8.16</v>
      </c>
      <c r="H17" s="16">
        <f t="shared" si="6"/>
        <v>-4.9380530973452963E-2</v>
      </c>
      <c r="I17" s="17">
        <f t="shared" si="7"/>
        <v>-6.0515356585113924E-3</v>
      </c>
      <c r="L17"/>
      <c r="M17"/>
    </row>
    <row r="18" spans="1:13" x14ac:dyDescent="0.25">
      <c r="A18" s="2">
        <v>2250</v>
      </c>
      <c r="B18" s="5">
        <f t="shared" si="0"/>
        <v>2.0482142857142858</v>
      </c>
      <c r="C18" s="5">
        <f t="shared" si="1"/>
        <v>7.6902995720399456</v>
      </c>
      <c r="D18" s="13">
        <f t="shared" si="2"/>
        <v>1.3003394609434413</v>
      </c>
      <c r="E18" s="14">
        <f t="shared" si="3"/>
        <v>31.947871541711493</v>
      </c>
      <c r="F18" s="27">
        <f t="shared" si="5"/>
        <v>32</v>
      </c>
      <c r="G18" s="15">
        <f>VLOOKUP(F18,'datasheet Eaton'!A:B,2,TRUE)</f>
        <v>7.89</v>
      </c>
      <c r="H18" s="16">
        <f t="shared" si="6"/>
        <v>-0.19970042796005405</v>
      </c>
      <c r="I18" s="17">
        <f t="shared" si="7"/>
        <v>-2.5310573885938409E-2</v>
      </c>
      <c r="L18"/>
      <c r="M18"/>
    </row>
    <row r="19" spans="1:13" x14ac:dyDescent="0.25">
      <c r="A19" s="2">
        <v>2200</v>
      </c>
      <c r="B19" s="5">
        <f t="shared" si="0"/>
        <v>2.0071428571428571</v>
      </c>
      <c r="C19" s="5">
        <f t="shared" si="1"/>
        <v>7.2966850828729282</v>
      </c>
      <c r="D19" s="13">
        <f t="shared" si="2"/>
        <v>1.370485348678731</v>
      </c>
      <c r="E19" s="14">
        <f t="shared" si="3"/>
        <v>33.376902317854501</v>
      </c>
      <c r="F19" s="27">
        <f t="shared" si="5"/>
        <v>33</v>
      </c>
      <c r="G19" s="15">
        <f>VLOOKUP(F19,'datasheet Eaton'!A:B,2,TRUE)</f>
        <v>7.62</v>
      </c>
      <c r="H19" s="16">
        <f t="shared" si="6"/>
        <v>-0.32331491712707194</v>
      </c>
      <c r="I19" s="17">
        <f t="shared" si="7"/>
        <v>-4.2429779150534377E-2</v>
      </c>
      <c r="L19"/>
      <c r="M19"/>
    </row>
    <row r="20" spans="1:13" x14ac:dyDescent="0.25">
      <c r="A20" s="2">
        <v>2150</v>
      </c>
      <c r="B20" s="5">
        <f t="shared" si="0"/>
        <v>1.9660714285714285</v>
      </c>
      <c r="C20" s="5">
        <f t="shared" si="1"/>
        <v>6.9273092369477922</v>
      </c>
      <c r="D20" s="13">
        <f t="shared" si="2"/>
        <v>1.4435619456200357</v>
      </c>
      <c r="E20" s="14">
        <f t="shared" si="3"/>
        <v>34.803090476821637</v>
      </c>
      <c r="F20" s="27">
        <f t="shared" si="5"/>
        <v>35</v>
      </c>
      <c r="G20" s="15">
        <f>VLOOKUP(F20,'datasheet Eaton'!A:B,2,TRUE)</f>
        <v>7.13</v>
      </c>
      <c r="H20" s="16">
        <f t="shared" si="6"/>
        <v>-0.20269076305220768</v>
      </c>
      <c r="I20" s="17">
        <f t="shared" si="7"/>
        <v>-2.8427877005919731E-2</v>
      </c>
      <c r="J20" s="6"/>
      <c r="K20" s="6"/>
      <c r="L20"/>
      <c r="M20"/>
    </row>
    <row r="21" spans="1:13" x14ac:dyDescent="0.25">
      <c r="A21" s="2">
        <v>2100</v>
      </c>
      <c r="B21" s="5">
        <f t="shared" si="0"/>
        <v>1.9249999999999998</v>
      </c>
      <c r="C21" s="5">
        <f t="shared" si="1"/>
        <v>6.5799999999999992</v>
      </c>
      <c r="D21" s="13">
        <f t="shared" si="2"/>
        <v>1.519756838905775</v>
      </c>
      <c r="E21" s="14">
        <f t="shared" si="3"/>
        <v>36.228365860496581</v>
      </c>
      <c r="F21" s="27">
        <f t="shared" si="5"/>
        <v>36</v>
      </c>
      <c r="G21" s="15">
        <f>VLOOKUP(F21,'datasheet Eaton'!A:B,2,TRUE)</f>
        <v>6.89</v>
      </c>
      <c r="H21" s="16">
        <f t="shared" si="6"/>
        <v>-0.3100000000000005</v>
      </c>
      <c r="I21" s="17">
        <f t="shared" si="7"/>
        <v>-4.4992743105950729E-2</v>
      </c>
      <c r="L21"/>
      <c r="M21"/>
    </row>
    <row r="22" spans="1:13" x14ac:dyDescent="0.25">
      <c r="A22" s="2">
        <v>2050</v>
      </c>
      <c r="B22" s="5">
        <f t="shared" si="0"/>
        <v>1.8839285714285712</v>
      </c>
      <c r="C22" s="5">
        <f t="shared" si="1"/>
        <v>6.2528373266078177</v>
      </c>
      <c r="D22" s="13">
        <f t="shared" si="2"/>
        <v>1.5992739739840676</v>
      </c>
      <c r="E22" s="14">
        <f t="shared" si="3"/>
        <v>37.654615561523542</v>
      </c>
      <c r="F22" s="27">
        <f t="shared" si="5"/>
        <v>38</v>
      </c>
      <c r="G22" s="15">
        <f>VLOOKUP(F22,'datasheet Eaton'!A:B,2,TRUE)</f>
        <v>6.44</v>
      </c>
      <c r="H22" s="16">
        <f t="shared" si="6"/>
        <v>-0.18716267339218273</v>
      </c>
      <c r="I22" s="17">
        <f t="shared" si="7"/>
        <v>-2.9062526924251975E-2</v>
      </c>
      <c r="L22"/>
      <c r="M22"/>
    </row>
    <row r="23" spans="1:13" x14ac:dyDescent="0.25">
      <c r="A23" s="2">
        <v>2000</v>
      </c>
      <c r="B23" s="5">
        <f t="shared" si="0"/>
        <v>1.8428571428571427</v>
      </c>
      <c r="C23" s="5">
        <f t="shared" si="1"/>
        <v>5.9441176470588228</v>
      </c>
      <c r="D23" s="13">
        <f t="shared" si="2"/>
        <v>1.682335477486393</v>
      </c>
      <c r="E23" s="14">
        <f t="shared" si="3"/>
        <v>39.083699753702604</v>
      </c>
      <c r="F23" s="27">
        <f t="shared" si="5"/>
        <v>39</v>
      </c>
      <c r="G23" s="15">
        <f>VLOOKUP(F23,'datasheet Eaton'!A:B,2,TRUE)</f>
        <v>6.23</v>
      </c>
      <c r="H23" s="16">
        <f t="shared" si="6"/>
        <v>-0.28588235294117759</v>
      </c>
      <c r="I23" s="17">
        <f t="shared" si="7"/>
        <v>-4.5888018128599932E-2</v>
      </c>
      <c r="L23"/>
      <c r="M23"/>
    </row>
    <row r="24" spans="1:13" x14ac:dyDescent="0.25">
      <c r="A24" s="2">
        <v>1950</v>
      </c>
      <c r="B24" s="5">
        <f t="shared" si="0"/>
        <v>1.8017857142857141</v>
      </c>
      <c r="C24" s="5">
        <f t="shared" si="1"/>
        <v>5.6523241954707988</v>
      </c>
      <c r="D24" s="13">
        <f t="shared" si="2"/>
        <v>1.7691837294139969</v>
      </c>
      <c r="E24" s="14">
        <f t="shared" si="3"/>
        <v>40.517466654546922</v>
      </c>
      <c r="F24" s="27">
        <f t="shared" si="5"/>
        <v>41</v>
      </c>
      <c r="G24" s="15">
        <f>VLOOKUP(F24,'datasheet Eaton'!A:B,2,TRUE)</f>
        <v>5.83</v>
      </c>
      <c r="H24" s="16">
        <f t="shared" si="6"/>
        <v>-0.17767580452920129</v>
      </c>
      <c r="I24" s="17">
        <f t="shared" si="7"/>
        <v>-3.0476124276020804E-2</v>
      </c>
      <c r="L24"/>
      <c r="M24"/>
    </row>
    <row r="25" spans="1:13" x14ac:dyDescent="0.25">
      <c r="A25" s="2">
        <v>1900</v>
      </c>
      <c r="B25" s="5">
        <f t="shared" si="0"/>
        <v>1.7607142857142857</v>
      </c>
      <c r="C25" s="5">
        <f t="shared" si="1"/>
        <v>5.3761020881670545</v>
      </c>
      <c r="D25" s="13">
        <f t="shared" si="2"/>
        <v>1.8600837253463378</v>
      </c>
      <c r="E25" s="14">
        <f t="shared" si="3"/>
        <v>41.957766938739212</v>
      </c>
      <c r="F25" s="27">
        <f t="shared" si="5"/>
        <v>42</v>
      </c>
      <c r="G25" s="15">
        <f>VLOOKUP(F25,'datasheet Eaton'!A:B,2,TRUE)</f>
        <v>5.64</v>
      </c>
      <c r="H25" s="16">
        <f t="shared" si="6"/>
        <v>-0.2638979118329452</v>
      </c>
      <c r="I25" s="17">
        <f t="shared" si="7"/>
        <v>-4.6790409899458374E-2</v>
      </c>
      <c r="L25"/>
      <c r="M25"/>
    </row>
    <row r="26" spans="1:13" x14ac:dyDescent="0.25">
      <c r="A26" s="2">
        <v>1850</v>
      </c>
      <c r="B26" s="5">
        <f t="shared" si="0"/>
        <v>1.719642857142857</v>
      </c>
      <c r="C26" s="5">
        <f t="shared" si="1"/>
        <v>5.1142372881355938</v>
      </c>
      <c r="D26" s="13">
        <f t="shared" si="2"/>
        <v>1.9553257771591437</v>
      </c>
      <c r="E26" s="14">
        <f t="shared" si="3"/>
        <v>43.406467893657918</v>
      </c>
      <c r="F26" s="27">
        <f t="shared" si="5"/>
        <v>43</v>
      </c>
      <c r="G26" s="15">
        <f>VLOOKUP(F26,'datasheet Eaton'!A:B,2,TRUE)</f>
        <v>5.45</v>
      </c>
      <c r="H26" s="16">
        <f t="shared" si="6"/>
        <v>-0.33576271186440643</v>
      </c>
      <c r="I26" s="17">
        <f t="shared" si="7"/>
        <v>-6.1607837039340627E-2</v>
      </c>
      <c r="J26" s="6"/>
      <c r="K26" s="6"/>
      <c r="L26"/>
      <c r="M26"/>
    </row>
    <row r="27" spans="1:13" x14ac:dyDescent="0.25">
      <c r="A27" s="2">
        <v>1800</v>
      </c>
      <c r="B27" s="5">
        <f t="shared" si="0"/>
        <v>1.6785714285714286</v>
      </c>
      <c r="C27" s="5">
        <f t="shared" si="1"/>
        <v>4.8656387665198242</v>
      </c>
      <c r="D27" s="13">
        <f t="shared" si="2"/>
        <v>2.0552286102308734</v>
      </c>
      <c r="E27" s="14">
        <f t="shared" si="3"/>
        <v>44.865467592061009</v>
      </c>
      <c r="F27" s="27">
        <f t="shared" si="5"/>
        <v>45</v>
      </c>
      <c r="G27" s="15">
        <f>VLOOKUP(F27,'datasheet Eaton'!A:B,2,TRUE)</f>
        <v>5.0999999999999996</v>
      </c>
      <c r="H27" s="16">
        <f t="shared" si="6"/>
        <v>-0.23436123348017546</v>
      </c>
      <c r="I27" s="17">
        <f t="shared" si="7"/>
        <v>-4.5953183035328526E-2</v>
      </c>
      <c r="L27"/>
      <c r="M27"/>
    </row>
    <row r="28" spans="1:13" x14ac:dyDescent="0.25">
      <c r="A28" s="2">
        <v>1750</v>
      </c>
      <c r="B28" s="5">
        <f t="shared" si="0"/>
        <v>1.6375</v>
      </c>
      <c r="C28" s="5">
        <f t="shared" si="1"/>
        <v>4.6293233082706777</v>
      </c>
      <c r="D28" s="13">
        <f t="shared" si="2"/>
        <v>2.1601429267500412</v>
      </c>
      <c r="E28" s="14">
        <f t="shared" si="3"/>
        <v>46.336709351192667</v>
      </c>
      <c r="F28" s="27">
        <f t="shared" si="5"/>
        <v>46</v>
      </c>
      <c r="G28" s="15">
        <f>VLOOKUP(F28,'datasheet Eaton'!A:B,2,TRUE)</f>
        <v>4.9400000000000004</v>
      </c>
      <c r="H28" s="16">
        <f t="shared" si="6"/>
        <v>-0.31067669172932266</v>
      </c>
      <c r="I28" s="17">
        <f t="shared" si="7"/>
        <v>-6.2890018568688796E-2</v>
      </c>
      <c r="L28"/>
      <c r="M28"/>
    </row>
    <row r="29" spans="1:13" x14ac:dyDescent="0.25">
      <c r="A29" s="2">
        <v>1700</v>
      </c>
      <c r="B29" s="5">
        <f t="shared" si="0"/>
        <v>1.5964285714285711</v>
      </c>
      <c r="C29" s="5">
        <f t="shared" si="1"/>
        <v>4.4044025157232705</v>
      </c>
      <c r="D29" s="13">
        <f t="shared" si="2"/>
        <v>2.2704555190632587</v>
      </c>
      <c r="E29" s="14">
        <f t="shared" si="3"/>
        <v>47.822196751424599</v>
      </c>
      <c r="F29" s="27">
        <f t="shared" si="5"/>
        <v>48</v>
      </c>
      <c r="G29" s="15">
        <f>VLOOKUP(F29,'datasheet Eaton'!A:B,2,TRUE)</f>
        <v>4.62</v>
      </c>
      <c r="H29" s="16">
        <f t="shared" si="6"/>
        <v>-0.21559748427672965</v>
      </c>
      <c r="I29" s="17">
        <f t="shared" si="7"/>
        <v>-4.6666122137820266E-2</v>
      </c>
      <c r="L29"/>
      <c r="M29"/>
    </row>
    <row r="30" spans="1:13" x14ac:dyDescent="0.25">
      <c r="A30" s="2">
        <v>1650</v>
      </c>
      <c r="B30" s="5">
        <f t="shared" si="0"/>
        <v>1.5553571428571427</v>
      </c>
      <c r="C30" s="5">
        <f t="shared" si="1"/>
        <v>4.1900716479017399</v>
      </c>
      <c r="D30" s="13">
        <f t="shared" si="2"/>
        <v>2.3865940347363024</v>
      </c>
      <c r="E30" s="14">
        <f t="shared" si="3"/>
        <v>49.324009501030275</v>
      </c>
      <c r="F30" s="27">
        <f t="shared" si="5"/>
        <v>49</v>
      </c>
      <c r="G30" s="15">
        <f>VLOOKUP(F30,'datasheet Eaton'!A:B,2,TRUE)</f>
        <v>4.47</v>
      </c>
      <c r="H30" s="16">
        <f t="shared" si="6"/>
        <v>-0.27992835209825984</v>
      </c>
      <c r="I30" s="17">
        <f t="shared" si="7"/>
        <v>-6.2623792415718083E-2</v>
      </c>
      <c r="L30"/>
      <c r="M30"/>
    </row>
    <row r="31" spans="1:13" x14ac:dyDescent="0.25">
      <c r="A31" s="2">
        <v>1600</v>
      </c>
      <c r="B31" s="5">
        <f t="shared" si="0"/>
        <v>1.514285714285714</v>
      </c>
      <c r="C31" s="5">
        <f t="shared" si="1"/>
        <v>3.9855999999999994</v>
      </c>
      <c r="D31" s="13">
        <f t="shared" si="2"/>
        <v>2.5090325170614216</v>
      </c>
      <c r="E31" s="14">
        <f t="shared" si="3"/>
        <v>50.844320457343997</v>
      </c>
      <c r="F31" s="27">
        <f t="shared" si="5"/>
        <v>51</v>
      </c>
      <c r="G31" s="15">
        <f>VLOOKUP(F31,'datasheet Eaton'!A:B,2,TRUE)</f>
        <v>4.1900000000000004</v>
      </c>
      <c r="H31" s="16">
        <f t="shared" si="6"/>
        <v>-0.20440000000000103</v>
      </c>
      <c r="I31" s="17">
        <f t="shared" si="7"/>
        <v>-4.8782816229117183E-2</v>
      </c>
      <c r="L31"/>
      <c r="M31"/>
    </row>
    <row r="32" spans="1:13" x14ac:dyDescent="0.25">
      <c r="A32" s="2">
        <v>1550</v>
      </c>
      <c r="B32" s="5">
        <f t="shared" si="0"/>
        <v>1.4732142857142856</v>
      </c>
      <c r="C32" s="5">
        <f t="shared" si="1"/>
        <v>3.7903225806451606</v>
      </c>
      <c r="D32" s="13">
        <f t="shared" si="2"/>
        <v>2.6382978723404258</v>
      </c>
      <c r="E32" s="14">
        <f t="shared" si="3"/>
        <v>52.385414149487815</v>
      </c>
      <c r="F32" s="27">
        <f t="shared" si="5"/>
        <v>52</v>
      </c>
      <c r="G32" s="15">
        <f>VLOOKUP(F32,'datasheet Eaton'!A:B,2,TRUE)</f>
        <v>4.05</v>
      </c>
      <c r="H32" s="16">
        <f t="shared" si="6"/>
        <v>-0.25967741935483923</v>
      </c>
      <c r="I32" s="17">
        <f t="shared" si="7"/>
        <v>-6.4117881322182532E-2</v>
      </c>
      <c r="L32"/>
      <c r="M32"/>
    </row>
    <row r="33" spans="1:13" x14ac:dyDescent="0.25">
      <c r="A33" s="2">
        <v>1500</v>
      </c>
      <c r="B33" s="5">
        <f t="shared" si="0"/>
        <v>1.4321428571428569</v>
      </c>
      <c r="C33" s="5">
        <f t="shared" si="1"/>
        <v>3.6036328871892915</v>
      </c>
      <c r="D33" s="13">
        <f t="shared" si="2"/>
        <v>2.7749774499920421</v>
      </c>
      <c r="E33" s="14">
        <f t="shared" si="3"/>
        <v>53.949707195815449</v>
      </c>
      <c r="F33" s="27">
        <f t="shared" si="5"/>
        <v>54</v>
      </c>
      <c r="G33" s="15">
        <f>VLOOKUP(F33,'datasheet Eaton'!A:B,2,TRUE)</f>
        <v>3.8</v>
      </c>
      <c r="H33" s="16">
        <f t="shared" si="6"/>
        <v>-0.19636711281070829</v>
      </c>
      <c r="I33" s="17">
        <f t="shared" si="7"/>
        <v>-5.1675556002817973E-2</v>
      </c>
      <c r="L33"/>
      <c r="M33"/>
    </row>
    <row r="34" spans="1:13" x14ac:dyDescent="0.25">
      <c r="A34" s="2">
        <v>1450</v>
      </c>
      <c r="B34" s="5">
        <f t="shared" si="0"/>
        <v>1.3910714285714285</v>
      </c>
      <c r="C34" s="5">
        <f t="shared" si="1"/>
        <v>3.4249766136576243</v>
      </c>
      <c r="D34" s="13">
        <f t="shared" si="2"/>
        <v>2.9197279654767438</v>
      </c>
      <c r="E34" s="14">
        <f t="shared" si="3"/>
        <v>55.539771072787971</v>
      </c>
      <c r="F34" s="27">
        <f t="shared" si="5"/>
        <v>56</v>
      </c>
      <c r="G34" s="15">
        <f>VLOOKUP(F34,'datasheet Eaton'!A:B,2,TRUE)</f>
        <v>3.56</v>
      </c>
      <c r="H34" s="16">
        <f t="shared" si="6"/>
        <v>-0.13502338634237576</v>
      </c>
      <c r="I34" s="17">
        <f t="shared" si="7"/>
        <v>-3.7927917511903303E-2</v>
      </c>
      <c r="L34"/>
      <c r="M34"/>
    </row>
    <row r="35" spans="1:13" x14ac:dyDescent="0.25">
      <c r="A35" s="2">
        <v>1400</v>
      </c>
      <c r="B35" s="5">
        <f t="shared" si="0"/>
        <v>1.3499999999999999</v>
      </c>
      <c r="C35" s="5">
        <f t="shared" si="1"/>
        <v>3.2538461538461534</v>
      </c>
      <c r="D35" s="13">
        <f t="shared" si="2"/>
        <v>3.0732860520094567</v>
      </c>
      <c r="E35" s="14">
        <f t="shared" si="3"/>
        <v>57.158357774711533</v>
      </c>
      <c r="F35" s="27">
        <f t="shared" si="5"/>
        <v>57</v>
      </c>
      <c r="G35" s="15">
        <f>VLOOKUP(F35,'datasheet Eaton'!A:B,2,TRUE)</f>
        <v>3.44</v>
      </c>
      <c r="H35" s="16">
        <f t="shared" si="6"/>
        <v>-0.18615384615384656</v>
      </c>
      <c r="I35" s="17">
        <f t="shared" si="7"/>
        <v>-5.4114490161001907E-2</v>
      </c>
      <c r="L35"/>
      <c r="M35"/>
    </row>
    <row r="36" spans="1:13" x14ac:dyDescent="0.25">
      <c r="A36" s="2">
        <v>1350</v>
      </c>
      <c r="B36" s="5">
        <f t="shared" si="0"/>
        <v>1.3089285714285712</v>
      </c>
      <c r="C36" s="5">
        <f t="shared" si="1"/>
        <v>3.0897757847533627</v>
      </c>
      <c r="D36" s="13">
        <f t="shared" si="2"/>
        <v>3.2364807988157098</v>
      </c>
      <c r="E36" s="14">
        <f t="shared" si="3"/>
        <v>58.808429010491807</v>
      </c>
      <c r="F36" s="27">
        <f t="shared" si="5"/>
        <v>59</v>
      </c>
      <c r="G36" s="15">
        <f>VLOOKUP(F36,'datasheet Eaton'!A:B,2,TRUE)</f>
        <v>3.23</v>
      </c>
      <c r="H36" s="16">
        <f t="shared" si="6"/>
        <v>-0.14022421524663731</v>
      </c>
      <c r="I36" s="17">
        <f t="shared" si="7"/>
        <v>-4.3413069735801023E-2</v>
      </c>
      <c r="L36"/>
      <c r="M36"/>
    </row>
    <row r="37" spans="1:13" x14ac:dyDescent="0.25">
      <c r="A37" s="2">
        <v>1300</v>
      </c>
      <c r="B37" s="5">
        <f t="shared" si="0"/>
        <v>1.2678571428571428</v>
      </c>
      <c r="C37" s="5">
        <f t="shared" si="1"/>
        <v>2.9323374340949031</v>
      </c>
      <c r="D37" s="13">
        <f t="shared" si="2"/>
        <v>3.41024872640096</v>
      </c>
      <c r="E37" s="14">
        <f t="shared" si="3"/>
        <v>60.493189720871442</v>
      </c>
      <c r="F37" s="27">
        <f t="shared" si="5"/>
        <v>60</v>
      </c>
      <c r="G37" s="15">
        <f>VLOOKUP(F37,'datasheet Eaton'!A:B,2,TRUE)</f>
        <v>3.13</v>
      </c>
      <c r="H37" s="16">
        <f t="shared" si="6"/>
        <v>-0.19766256590509679</v>
      </c>
      <c r="I37" s="17">
        <f t="shared" si="7"/>
        <v>-6.3150979522395137E-2</v>
      </c>
      <c r="J37" s="6"/>
      <c r="K37" s="6"/>
      <c r="L37"/>
      <c r="M37"/>
    </row>
    <row r="38" spans="1:13" x14ac:dyDescent="0.25">
      <c r="A38" s="2">
        <v>1250</v>
      </c>
      <c r="B38" s="5">
        <f t="shared" si="0"/>
        <v>1.2267857142857141</v>
      </c>
      <c r="C38" s="5">
        <f t="shared" si="1"/>
        <v>2.7811369509043926</v>
      </c>
      <c r="D38" s="13">
        <f t="shared" si="2"/>
        <v>3.5956517699526156</v>
      </c>
      <c r="E38" s="14">
        <f t="shared" si="3"/>
        <v>62.216126876450176</v>
      </c>
      <c r="F38" s="27">
        <f t="shared" si="5"/>
        <v>62</v>
      </c>
      <c r="G38" s="15">
        <f>VLOOKUP(F38,'datasheet Eaton'!A:B,2,TRUE)</f>
        <v>2.93</v>
      </c>
      <c r="H38" s="16">
        <f t="shared" si="6"/>
        <v>-0.14886304909560755</v>
      </c>
      <c r="I38" s="17">
        <f t="shared" si="7"/>
        <v>-5.0806501397818275E-2</v>
      </c>
      <c r="L38"/>
      <c r="M38"/>
    </row>
    <row r="39" spans="1:13" x14ac:dyDescent="0.25">
      <c r="A39" s="2">
        <v>1200</v>
      </c>
      <c r="B39" s="5">
        <f t="shared" ref="B39:B61" si="8">ADC/ADCmax*(Vmax-Vmin) +Vmin</f>
        <v>1.1857142857142855</v>
      </c>
      <c r="C39" s="5">
        <f t="shared" ref="C39:C61" si="9">Rs/((Vcc/Uth) -1)</f>
        <v>2.6358108108108103</v>
      </c>
      <c r="D39" s="13">
        <f t="shared" ref="D39:D61" si="10">R0/Rs*(Vcc/(ADC*(Vmax-Vmin)/ADCmax + Vmin)-1)</f>
        <v>3.7938990002563444</v>
      </c>
      <c r="E39" s="14">
        <f t="shared" ref="E39:E61" si="11">-273 + 1/(1/T0 -LN(_z)/beta)</f>
        <v>63.981054745278811</v>
      </c>
      <c r="F39" s="27">
        <f t="shared" si="5"/>
        <v>64</v>
      </c>
      <c r="G39" s="15">
        <f>VLOOKUP(F39,'datasheet Eaton'!A:B,2,TRUE)</f>
        <v>2.75</v>
      </c>
      <c r="H39" s="16">
        <f t="shared" si="6"/>
        <v>-0.11418918918918974</v>
      </c>
      <c r="I39" s="17">
        <f t="shared" si="7"/>
        <v>-4.1523341523341722E-2</v>
      </c>
      <c r="L39"/>
      <c r="M39"/>
    </row>
    <row r="40" spans="1:13" x14ac:dyDescent="0.25">
      <c r="A40" s="2">
        <v>1150</v>
      </c>
      <c r="B40" s="5">
        <f t="shared" si="8"/>
        <v>1.1446428571428571</v>
      </c>
      <c r="C40" s="5">
        <f t="shared" si="9"/>
        <v>2.4960231980115992</v>
      </c>
      <c r="D40" s="13">
        <f t="shared" si="10"/>
        <v>4.0063730208782813</v>
      </c>
      <c r="E40" s="14">
        <f t="shared" si="11"/>
        <v>65.792168115618153</v>
      </c>
      <c r="F40" s="27">
        <f t="shared" si="5"/>
        <v>66</v>
      </c>
      <c r="G40" s="15">
        <f>VLOOKUP(F40,'datasheet Eaton'!A:B,2,TRUE)</f>
        <v>2.59</v>
      </c>
      <c r="H40" s="16">
        <f t="shared" si="6"/>
        <v>-9.3976801988400638E-2</v>
      </c>
      <c r="I40" s="17">
        <f t="shared" si="7"/>
        <v>-3.6284479532201021E-2</v>
      </c>
      <c r="L40"/>
      <c r="M40"/>
    </row>
    <row r="41" spans="1:13" x14ac:dyDescent="0.25">
      <c r="A41" s="2">
        <v>1100</v>
      </c>
      <c r="B41" s="5">
        <f t="shared" si="8"/>
        <v>1.1035714285714284</v>
      </c>
      <c r="C41" s="5">
        <f t="shared" si="9"/>
        <v>2.3614634146341458</v>
      </c>
      <c r="D41" s="13">
        <f t="shared" si="10"/>
        <v>4.2346622598636632</v>
      </c>
      <c r="E41" s="14">
        <f t="shared" si="11"/>
        <v>67.654105347523284</v>
      </c>
      <c r="F41" s="27">
        <f t="shared" si="5"/>
        <v>68</v>
      </c>
      <c r="G41" s="15">
        <f>VLOOKUP(F41,'datasheet Eaton'!A:B,2,TRUE)</f>
        <v>2.4300000000000002</v>
      </c>
      <c r="H41" s="16">
        <f t="shared" si="6"/>
        <v>-6.8536585365854386E-2</v>
      </c>
      <c r="I41" s="17">
        <f t="shared" si="7"/>
        <v>-2.8204356117635547E-2</v>
      </c>
      <c r="L41"/>
      <c r="M41"/>
    </row>
    <row r="42" spans="1:13" x14ac:dyDescent="0.25">
      <c r="A42" s="2">
        <v>1050</v>
      </c>
      <c r="B42" s="5">
        <f t="shared" si="8"/>
        <v>1.0625</v>
      </c>
      <c r="C42" s="5">
        <f t="shared" si="9"/>
        <v>2.2318435754189947</v>
      </c>
      <c r="D42" s="13">
        <f t="shared" si="10"/>
        <v>4.480600750938672</v>
      </c>
      <c r="E42" s="14">
        <f t="shared" si="11"/>
        <v>69.572023638265819</v>
      </c>
      <c r="F42" s="27">
        <f t="shared" si="5"/>
        <v>70</v>
      </c>
      <c r="G42" s="15">
        <f>VLOOKUP(F42,'datasheet Eaton'!A:B,2,TRUE)</f>
        <v>2.2799999999999998</v>
      </c>
      <c r="H42" s="16">
        <f t="shared" si="6"/>
        <v>-4.8156424581005108E-2</v>
      </c>
      <c r="I42" s="17">
        <f t="shared" si="7"/>
        <v>-2.112123885131803E-2</v>
      </c>
      <c r="L42"/>
      <c r="M42"/>
    </row>
    <row r="43" spans="1:13" x14ac:dyDescent="0.25">
      <c r="A43" s="2">
        <v>1000</v>
      </c>
      <c r="B43" s="5">
        <f t="shared" si="8"/>
        <v>1.0214285714285714</v>
      </c>
      <c r="C43" s="5">
        <f t="shared" si="9"/>
        <v>2.1068965517241378</v>
      </c>
      <c r="D43" s="13">
        <f t="shared" si="10"/>
        <v>4.7463175122749588</v>
      </c>
      <c r="E43" s="14">
        <f t="shared" si="11"/>
        <v>71.551689566327468</v>
      </c>
      <c r="F43" s="27">
        <f t="shared" si="5"/>
        <v>72</v>
      </c>
      <c r="G43" s="15">
        <f>VLOOKUP(F43,'datasheet Eaton'!A:B,2,TRUE)</f>
        <v>2.14</v>
      </c>
      <c r="H43" s="16">
        <f t="shared" si="6"/>
        <v>-3.3103448275862313E-2</v>
      </c>
      <c r="I43" s="17">
        <f t="shared" si="7"/>
        <v>-1.5468901063487061E-2</v>
      </c>
      <c r="L43"/>
      <c r="M43"/>
    </row>
    <row r="44" spans="1:13" x14ac:dyDescent="0.25">
      <c r="A44" s="2">
        <v>950</v>
      </c>
      <c r="B44" s="5">
        <f t="shared" si="8"/>
        <v>0.98035714285714293</v>
      </c>
      <c r="C44" s="5">
        <f t="shared" si="9"/>
        <v>1.986374133949192</v>
      </c>
      <c r="D44" s="13">
        <f t="shared" si="10"/>
        <v>5.0342983374026273</v>
      </c>
      <c r="E44" s="14">
        <f t="shared" si="11"/>
        <v>73.599588891014662</v>
      </c>
      <c r="F44" s="27">
        <f t="shared" si="5"/>
        <v>74</v>
      </c>
      <c r="G44" s="15">
        <f>VLOOKUP(F44,'datasheet Eaton'!A:B,2,TRUE)</f>
        <v>2.02</v>
      </c>
      <c r="H44" s="16">
        <f t="shared" si="6"/>
        <v>-3.3625866050807973E-2</v>
      </c>
      <c r="I44" s="17">
        <f t="shared" si="7"/>
        <v>-1.6646468341984143E-2</v>
      </c>
      <c r="L44"/>
      <c r="M44"/>
    </row>
    <row r="45" spans="1:13" x14ac:dyDescent="0.25">
      <c r="A45" s="2">
        <v>900</v>
      </c>
      <c r="B45" s="5">
        <f t="shared" si="8"/>
        <v>0.93928571428571428</v>
      </c>
      <c r="C45" s="5">
        <f t="shared" si="9"/>
        <v>1.8700453857791228</v>
      </c>
      <c r="D45" s="13">
        <f t="shared" si="10"/>
        <v>5.347463797427392</v>
      </c>
      <c r="E45" s="14">
        <f t="shared" si="11"/>
        <v>75.723060822326431</v>
      </c>
      <c r="F45" s="27">
        <f t="shared" si="5"/>
        <v>76</v>
      </c>
      <c r="G45" s="15">
        <f>VLOOKUP(F45,'datasheet Eaton'!A:B,2,TRUE)</f>
        <v>1.9</v>
      </c>
      <c r="H45" s="16">
        <f t="shared" si="6"/>
        <v>-2.9954614220877085E-2</v>
      </c>
      <c r="I45" s="17">
        <f t="shared" si="7"/>
        <v>-1.5765586432040572E-2</v>
      </c>
      <c r="L45"/>
      <c r="M45"/>
    </row>
    <row r="46" spans="1:13" x14ac:dyDescent="0.25">
      <c r="A46" s="2">
        <v>850</v>
      </c>
      <c r="B46" s="5">
        <f t="shared" si="8"/>
        <v>0.89821428571428563</v>
      </c>
      <c r="C46" s="5">
        <f t="shared" si="9"/>
        <v>1.7576951672862453</v>
      </c>
      <c r="D46" s="13">
        <f t="shared" si="10"/>
        <v>5.6892686434583988</v>
      </c>
      <c r="E46" s="14">
        <f t="shared" si="11"/>
        <v>77.930463674097552</v>
      </c>
      <c r="F46" s="27">
        <f t="shared" si="5"/>
        <v>78</v>
      </c>
      <c r="G46" s="15">
        <f>VLOOKUP(F46,'datasheet Eaton'!A:B,2,TRUE)</f>
        <v>1.79</v>
      </c>
      <c r="H46" s="16">
        <f t="shared" si="6"/>
        <v>-3.2304832713754728E-2</v>
      </c>
      <c r="I46" s="17">
        <f t="shared" si="7"/>
        <v>-1.8047392577516606E-2</v>
      </c>
      <c r="L46"/>
      <c r="M46"/>
    </row>
    <row r="47" spans="1:13" x14ac:dyDescent="0.25">
      <c r="A47" s="2">
        <v>800</v>
      </c>
      <c r="B47" s="5">
        <f t="shared" si="8"/>
        <v>0.85714285714285698</v>
      </c>
      <c r="C47" s="5">
        <f t="shared" si="9"/>
        <v>1.6491228070175437</v>
      </c>
      <c r="D47" s="13">
        <f t="shared" si="10"/>
        <v>6.0638297872340434</v>
      </c>
      <c r="E47" s="14">
        <f t="shared" si="11"/>
        <v>80.231381173827629</v>
      </c>
      <c r="F47" s="27">
        <f t="shared" si="5"/>
        <v>80</v>
      </c>
      <c r="G47" s="15">
        <f>VLOOKUP(F47,'datasheet Eaton'!A:B,2,TRUE)</f>
        <v>1.68</v>
      </c>
      <c r="H47" s="16">
        <f t="shared" si="6"/>
        <v>-3.0877192982456281E-2</v>
      </c>
      <c r="I47" s="17">
        <f t="shared" si="7"/>
        <v>-1.837928153717636E-2</v>
      </c>
      <c r="J47" s="6"/>
      <c r="K47" s="6"/>
      <c r="L47"/>
      <c r="M47"/>
    </row>
    <row r="48" spans="1:13" x14ac:dyDescent="0.25">
      <c r="A48" s="2">
        <v>750</v>
      </c>
      <c r="B48" s="5">
        <f t="shared" si="8"/>
        <v>0.81607142857142856</v>
      </c>
      <c r="C48" s="5">
        <f t="shared" si="9"/>
        <v>1.5441409058231488</v>
      </c>
      <c r="D48" s="13">
        <f t="shared" si="10"/>
        <v>6.476092927976163</v>
      </c>
      <c r="E48" s="14">
        <f t="shared" si="11"/>
        <v>82.6368820284751</v>
      </c>
      <c r="F48" s="27">
        <f t="shared" si="5"/>
        <v>83</v>
      </c>
      <c r="G48" s="15">
        <f>VLOOKUP(F48,'datasheet Eaton'!A:B,2,TRUE)</f>
        <v>1.54</v>
      </c>
      <c r="H48" s="16">
        <f t="shared" si="6"/>
        <v>4.1409058231487439E-3</v>
      </c>
      <c r="I48" s="17">
        <f t="shared" si="7"/>
        <v>2.688899885161522E-3</v>
      </c>
      <c r="L48"/>
      <c r="M48"/>
    </row>
    <row r="49" spans="1:13" x14ac:dyDescent="0.25">
      <c r="A49" s="2">
        <v>700</v>
      </c>
      <c r="B49" s="5">
        <f t="shared" si="8"/>
        <v>0.77499999999999991</v>
      </c>
      <c r="C49" s="5">
        <f t="shared" si="9"/>
        <v>1.4425742574257423</v>
      </c>
      <c r="D49" s="13">
        <f t="shared" si="10"/>
        <v>6.9320521619766655</v>
      </c>
      <c r="E49" s="14">
        <f t="shared" si="11"/>
        <v>85.159850102693326</v>
      </c>
      <c r="F49" s="27">
        <f t="shared" si="5"/>
        <v>85</v>
      </c>
      <c r="G49" s="15">
        <f>VLOOKUP(F49,'datasheet Eaton'!A:B,2,TRUE)</f>
        <v>1.45</v>
      </c>
      <c r="H49" s="16">
        <f t="shared" si="6"/>
        <v>-7.4257425742576544E-3</v>
      </c>
      <c r="I49" s="17">
        <f t="shared" si="7"/>
        <v>-5.1212017753501067E-3</v>
      </c>
      <c r="L49"/>
      <c r="M49"/>
    </row>
    <row r="50" spans="1:13" x14ac:dyDescent="0.25">
      <c r="A50" s="2">
        <v>650</v>
      </c>
      <c r="B50" s="5">
        <f t="shared" si="8"/>
        <v>0.73392857142857149</v>
      </c>
      <c r="C50" s="5">
        <f t="shared" si="9"/>
        <v>1.3442588726513571</v>
      </c>
      <c r="D50" s="13">
        <f t="shared" si="10"/>
        <v>7.4390433297095839</v>
      </c>
      <c r="E50" s="14">
        <f t="shared" si="11"/>
        <v>87.815409483325368</v>
      </c>
      <c r="F50" s="27">
        <f t="shared" si="5"/>
        <v>88</v>
      </c>
      <c r="G50" s="15">
        <f>VLOOKUP(F50,'datasheet Eaton'!A:B,2,TRUE)</f>
        <v>1.33</v>
      </c>
      <c r="H50" s="16">
        <f t="shared" si="6"/>
        <v>1.4258872651357057E-2</v>
      </c>
      <c r="I50" s="17">
        <f t="shared" si="7"/>
        <v>1.0720956880719591E-2</v>
      </c>
      <c r="L50"/>
      <c r="M50"/>
    </row>
    <row r="51" spans="1:13" x14ac:dyDescent="0.25">
      <c r="A51" s="2">
        <v>600</v>
      </c>
      <c r="B51" s="5">
        <f t="shared" si="8"/>
        <v>0.69285714285714284</v>
      </c>
      <c r="C51" s="5">
        <f t="shared" si="9"/>
        <v>1.249041095890411</v>
      </c>
      <c r="D51" s="13">
        <f t="shared" si="10"/>
        <v>8.0061416977407323</v>
      </c>
      <c r="E51" s="14">
        <f t="shared" si="11"/>
        <v>90.621478945752358</v>
      </c>
      <c r="F51" s="27">
        <f t="shared" si="5"/>
        <v>91</v>
      </c>
      <c r="G51" s="15">
        <f>VLOOKUP(F51,'datasheet Eaton'!A:B,2,TRUE)</f>
        <v>1.22</v>
      </c>
      <c r="H51" s="16">
        <f t="shared" ref="H51:H54" si="12">C51-G51</f>
        <v>2.9041095890411039E-2</v>
      </c>
      <c r="I51" s="17">
        <f t="shared" ref="I51:I54" si="13">H51/G51</f>
        <v>2.3804176959353312E-2</v>
      </c>
      <c r="L51"/>
      <c r="M51"/>
    </row>
    <row r="52" spans="1:13" x14ac:dyDescent="0.25">
      <c r="A52" s="2">
        <v>550</v>
      </c>
      <c r="B52" s="5">
        <f t="shared" si="8"/>
        <v>0.65178571428571419</v>
      </c>
      <c r="C52" s="5">
        <f t="shared" si="9"/>
        <v>1.1567768037761295</v>
      </c>
      <c r="D52" s="13">
        <f t="shared" si="10"/>
        <v>8.6447099970853962</v>
      </c>
      <c r="E52" s="14">
        <f t="shared" si="11"/>
        <v>93.59950580705663</v>
      </c>
      <c r="F52" s="27">
        <f t="shared" si="5"/>
        <v>94</v>
      </c>
      <c r="G52" s="15">
        <f>VLOOKUP(F52,'datasheet Eaton'!A:B,2,TRUE)</f>
        <v>1.1200000000000001</v>
      </c>
      <c r="H52" s="16">
        <f t="shared" si="12"/>
        <v>3.6776803776129352E-2</v>
      </c>
      <c r="I52" s="17">
        <f t="shared" si="13"/>
        <v>3.283643194297263E-2</v>
      </c>
      <c r="J52" s="6"/>
      <c r="K52" s="6"/>
      <c r="L52"/>
      <c r="M52"/>
    </row>
    <row r="53" spans="1:13" x14ac:dyDescent="0.25">
      <c r="A53" s="2">
        <v>500</v>
      </c>
      <c r="B53" s="5">
        <f t="shared" si="8"/>
        <v>0.61071428571428577</v>
      </c>
      <c r="C53" s="5">
        <f t="shared" si="9"/>
        <v>1.0673306772908369</v>
      </c>
      <c r="D53" s="13">
        <f t="shared" si="10"/>
        <v>9.3691675998506891</v>
      </c>
      <c r="E53" s="14">
        <f t="shared" si="11"/>
        <v>96.775453038740238</v>
      </c>
      <c r="F53" s="27">
        <f t="shared" si="5"/>
        <v>97</v>
      </c>
      <c r="G53" s="15">
        <f>VLOOKUP(F53,'datasheet Eaton'!A:B,2,TRUE)</f>
        <v>1.03</v>
      </c>
      <c r="H53" s="16">
        <f t="shared" si="12"/>
        <v>3.7330677290836833E-2</v>
      </c>
      <c r="I53" s="17">
        <f t="shared" si="13"/>
        <v>3.6243376010521196E-2</v>
      </c>
      <c r="L53"/>
      <c r="M53"/>
    </row>
    <row r="54" spans="1:13" x14ac:dyDescent="0.25">
      <c r="A54" s="2">
        <v>450</v>
      </c>
      <c r="B54" s="5">
        <f t="shared" si="8"/>
        <v>0.56964285714285712</v>
      </c>
      <c r="C54" s="5">
        <f t="shared" si="9"/>
        <v>0.98057553956834531</v>
      </c>
      <c r="D54" s="13">
        <f t="shared" si="10"/>
        <v>10.198092443140132</v>
      </c>
      <c r="E54" s="14">
        <f t="shared" si="11"/>
        <v>100.18115132074468</v>
      </c>
      <c r="F54" s="27">
        <f t="shared" si="5"/>
        <v>100</v>
      </c>
      <c r="G54" s="15">
        <f>VLOOKUP(F54,'datasheet Eaton'!A:B,2,TRUE)</f>
        <v>0.95130000000000003</v>
      </c>
      <c r="H54" s="16">
        <f t="shared" si="12"/>
        <v>2.9275539568345277E-2</v>
      </c>
      <c r="I54" s="17">
        <f t="shared" si="13"/>
        <v>3.0774245315195285E-2</v>
      </c>
      <c r="L54"/>
      <c r="M54"/>
    </row>
    <row r="55" spans="1:13" x14ac:dyDescent="0.25">
      <c r="A55" s="2">
        <v>400</v>
      </c>
      <c r="B55" s="5">
        <f t="shared" si="8"/>
        <v>0.52857142857142847</v>
      </c>
      <c r="C55" s="5">
        <f t="shared" si="9"/>
        <v>0.89639175257731951</v>
      </c>
      <c r="D55" s="13">
        <f t="shared" si="10"/>
        <v>11.155836687751583</v>
      </c>
      <c r="E55" s="14">
        <f t="shared" si="11"/>
        <v>103.85618924301292</v>
      </c>
      <c r="F55" s="27">
        <f t="shared" ref="F55:F56" si="14">ROUND(E55,0)</f>
        <v>104</v>
      </c>
      <c r="G55" s="15">
        <f>VLOOKUP(F55,'datasheet Eaton'!A:B,2,TRUE)</f>
        <v>0.85470000000000002</v>
      </c>
      <c r="H55" s="16">
        <f t="shared" ref="H55:H56" si="15">C55-G55</f>
        <v>4.1691752577319496E-2</v>
      </c>
      <c r="I55" s="17">
        <f t="shared" ref="I55:I56" si="16">H55/G55</f>
        <v>4.8779399294863107E-2</v>
      </c>
      <c r="L55"/>
      <c r="M55"/>
    </row>
    <row r="56" spans="1:13" x14ac:dyDescent="0.25">
      <c r="A56" s="2">
        <v>350</v>
      </c>
      <c r="B56" s="5">
        <f t="shared" si="8"/>
        <v>0.48749999999999999</v>
      </c>
      <c r="C56" s="5">
        <f t="shared" si="9"/>
        <v>0.81466666666666676</v>
      </c>
      <c r="D56" s="13">
        <f t="shared" si="10"/>
        <v>12.274959083469721</v>
      </c>
      <c r="E56" s="14">
        <f t="shared" si="11"/>
        <v>107.85061816429737</v>
      </c>
      <c r="F56" s="27">
        <f t="shared" si="14"/>
        <v>108</v>
      </c>
      <c r="G56" s="15">
        <f>VLOOKUP(F56,'datasheet Eaton'!A:B,2,TRUE)</f>
        <v>0.83240000000000003</v>
      </c>
      <c r="H56" s="16">
        <f t="shared" si="15"/>
        <v>-1.7733333333333268E-2</v>
      </c>
      <c r="I56" s="17">
        <f t="shared" si="16"/>
        <v>-2.130386032356231E-2</v>
      </c>
      <c r="J56"/>
      <c r="K56"/>
      <c r="L56"/>
      <c r="M56"/>
    </row>
    <row r="57" spans="1:13" x14ac:dyDescent="0.25">
      <c r="A57" s="2">
        <v>300</v>
      </c>
      <c r="B57" s="5">
        <f t="shared" si="8"/>
        <v>0.4464285714285714</v>
      </c>
      <c r="C57" s="5">
        <f t="shared" si="9"/>
        <v>0.73529411764705876</v>
      </c>
      <c r="D57" s="13">
        <f t="shared" si="10"/>
        <v>13.599999999999998</v>
      </c>
      <c r="E57" s="14">
        <f t="shared" si="11"/>
        <v>112.22892800844096</v>
      </c>
      <c r="F57" s="27">
        <f t="shared" ref="F57:F61" si="17">ROUND(E57,0)</f>
        <v>112</v>
      </c>
      <c r="G57" s="15">
        <f>VLOOKUP(F57,'datasheet Eaton'!A:B,2,TRUE)</f>
        <v>0.83240000000000003</v>
      </c>
      <c r="H57" s="16">
        <f t="shared" ref="H57:H61" si="18">C57-G57</f>
        <v>-9.7105882352941264E-2</v>
      </c>
      <c r="I57" s="17">
        <f t="shared" ref="I57:I61" si="19">H57/G57</f>
        <v>-0.11665771546485014</v>
      </c>
      <c r="J57"/>
      <c r="K57"/>
      <c r="L57"/>
      <c r="M57"/>
    </row>
    <row r="58" spans="1:13" x14ac:dyDescent="0.25">
      <c r="A58" s="2">
        <v>250</v>
      </c>
      <c r="B58" s="5">
        <f t="shared" si="8"/>
        <v>0.40535714285714286</v>
      </c>
      <c r="C58" s="5">
        <f t="shared" si="9"/>
        <v>0.65817396668723016</v>
      </c>
      <c r="D58" s="13">
        <f t="shared" si="10"/>
        <v>15.193551410628924</v>
      </c>
      <c r="E58" s="14">
        <f t="shared" si="11"/>
        <v>117.07607628958607</v>
      </c>
      <c r="F58" s="27">
        <f t="shared" si="17"/>
        <v>117</v>
      </c>
      <c r="G58" s="15">
        <f>VLOOKUP(F58,'datasheet Eaton'!A:B,2,TRUE)</f>
        <v>0.83240000000000003</v>
      </c>
      <c r="H58" s="16">
        <f t="shared" si="18"/>
        <v>-0.17422603331276987</v>
      </c>
      <c r="I58" s="17">
        <f t="shared" si="19"/>
        <v>-0.209305662317119</v>
      </c>
      <c r="J58"/>
      <c r="K58"/>
      <c r="L58"/>
      <c r="M58"/>
    </row>
    <row r="59" spans="1:13" x14ac:dyDescent="0.25">
      <c r="A59" s="2">
        <v>200</v>
      </c>
      <c r="B59" s="5">
        <f t="shared" si="8"/>
        <v>0.36428571428571427</v>
      </c>
      <c r="C59" s="5">
        <f t="shared" si="9"/>
        <v>0.58321167883211678</v>
      </c>
      <c r="D59" s="13">
        <f t="shared" si="10"/>
        <v>17.146433041301627</v>
      </c>
      <c r="E59" s="14">
        <f t="shared" si="11"/>
        <v>122.50697301341609</v>
      </c>
      <c r="F59" s="27">
        <f t="shared" si="17"/>
        <v>123</v>
      </c>
      <c r="G59" s="15">
        <f>VLOOKUP(F59,'datasheet Eaton'!A:B,2,TRUE)</f>
        <v>0.83240000000000003</v>
      </c>
      <c r="H59" s="16">
        <f t="shared" si="18"/>
        <v>-0.24918832116788325</v>
      </c>
      <c r="I59" s="17">
        <f t="shared" si="19"/>
        <v>-0.29936127002388663</v>
      </c>
      <c r="J59"/>
      <c r="K59"/>
      <c r="L59"/>
      <c r="M59"/>
    </row>
    <row r="60" spans="1:13" x14ac:dyDescent="0.25">
      <c r="A60" s="2">
        <v>150</v>
      </c>
      <c r="B60" s="5">
        <f t="shared" si="8"/>
        <v>0.32321428571428568</v>
      </c>
      <c r="C60" s="5">
        <f t="shared" si="9"/>
        <v>0.51031793641271739</v>
      </c>
      <c r="D60" s="13">
        <f t="shared" si="10"/>
        <v>19.595627130598331</v>
      </c>
      <c r="E60" s="14">
        <f t="shared" si="11"/>
        <v>128.68207371002643</v>
      </c>
      <c r="F60" s="27">
        <f t="shared" si="17"/>
        <v>129</v>
      </c>
      <c r="G60" s="15">
        <f>VLOOKUP(F60,'datasheet Eaton'!A:B,2,TRUE)</f>
        <v>0.83240000000000003</v>
      </c>
      <c r="H60" s="16">
        <f t="shared" si="18"/>
        <v>-0.32208206358728264</v>
      </c>
      <c r="I60" s="17">
        <f t="shared" si="19"/>
        <v>-0.38693183996550051</v>
      </c>
      <c r="J60"/>
      <c r="K60"/>
      <c r="L60"/>
      <c r="M60"/>
    </row>
    <row r="61" spans="1:13" x14ac:dyDescent="0.25">
      <c r="A61" s="2">
        <v>100</v>
      </c>
      <c r="B61" s="5">
        <f t="shared" si="8"/>
        <v>0.28214285714285714</v>
      </c>
      <c r="C61" s="5">
        <f t="shared" si="9"/>
        <v>0.43940828402366866</v>
      </c>
      <c r="D61" s="13">
        <f t="shared" si="10"/>
        <v>22.757877726905466</v>
      </c>
      <c r="E61" s="14">
        <f t="shared" si="11"/>
        <v>135.83442861775319</v>
      </c>
      <c r="F61" s="27">
        <f t="shared" si="17"/>
        <v>136</v>
      </c>
      <c r="G61" s="15">
        <f>VLOOKUP(F61,'datasheet Eaton'!A:B,2,TRUE)</f>
        <v>0.83240000000000003</v>
      </c>
      <c r="H61" s="16">
        <f t="shared" si="18"/>
        <v>-0.39299171597633137</v>
      </c>
      <c r="I61" s="17">
        <f t="shared" si="19"/>
        <v>-0.47211883226373302</v>
      </c>
      <c r="J61"/>
      <c r="K61"/>
      <c r="L61"/>
      <c r="M61"/>
    </row>
    <row r="62" spans="1:13" x14ac:dyDescent="0.25">
      <c r="A62" s="2"/>
      <c r="B62" s="5"/>
      <c r="C62" s="5"/>
      <c r="D62" s="13"/>
      <c r="E62" s="14"/>
      <c r="F62" s="27"/>
      <c r="G62" s="15"/>
      <c r="H62" s="16"/>
      <c r="I62" s="17"/>
      <c r="J62"/>
      <c r="K62"/>
      <c r="L62"/>
      <c r="M62"/>
    </row>
    <row r="63" spans="1:13" x14ac:dyDescent="0.25">
      <c r="A63" s="2"/>
      <c r="B63" s="5"/>
      <c r="C63" s="5"/>
      <c r="D63" s="13"/>
      <c r="E63" s="14"/>
      <c r="F63" s="27"/>
      <c r="G63" s="15"/>
      <c r="H63" s="16"/>
      <c r="I63" s="17"/>
      <c r="J63"/>
      <c r="K63"/>
      <c r="L63"/>
      <c r="M63"/>
    </row>
    <row r="64" spans="1:13" x14ac:dyDescent="0.25">
      <c r="A64" s="2"/>
      <c r="B64" s="5"/>
      <c r="C64" s="5"/>
      <c r="D64" s="13"/>
      <c r="E64" s="14"/>
      <c r="F64" s="15"/>
      <c r="G64"/>
      <c r="H64"/>
      <c r="I64"/>
      <c r="J64"/>
      <c r="K64"/>
      <c r="L64"/>
      <c r="M64"/>
    </row>
    <row r="65" spans="1:13" x14ac:dyDescent="0.25">
      <c r="A65" s="2"/>
      <c r="B65" s="5"/>
      <c r="C65" s="5"/>
      <c r="D65" s="13"/>
      <c r="E65" s="14"/>
      <c r="F65" s="15"/>
      <c r="G65"/>
      <c r="H65"/>
      <c r="I65"/>
      <c r="J65"/>
      <c r="K65"/>
      <c r="L65"/>
      <c r="M65"/>
    </row>
    <row r="66" spans="1:13" x14ac:dyDescent="0.25">
      <c r="A66" s="2"/>
      <c r="B66" s="5"/>
      <c r="C66" s="5"/>
      <c r="D66" s="13"/>
      <c r="E66" s="14"/>
      <c r="F66" s="15"/>
      <c r="G66"/>
      <c r="H66"/>
      <c r="I66"/>
      <c r="J66"/>
      <c r="K66"/>
      <c r="L66"/>
      <c r="M66"/>
    </row>
    <row r="67" spans="1:13" x14ac:dyDescent="0.25">
      <c r="A67" s="2"/>
      <c r="B67" s="5"/>
      <c r="C67" s="5"/>
      <c r="D67" s="13"/>
      <c r="E67" s="14"/>
      <c r="F67" s="15"/>
      <c r="G67" s="16"/>
      <c r="H67" s="17"/>
      <c r="I67"/>
      <c r="K67"/>
      <c r="L67"/>
      <c r="M67"/>
    </row>
    <row r="68" spans="1:13" x14ac:dyDescent="0.25">
      <c r="A68" s="2"/>
      <c r="B68" s="5"/>
      <c r="C68" s="5"/>
      <c r="D68" s="13"/>
      <c r="E68" s="14"/>
      <c r="F68" s="15"/>
      <c r="G68" s="16"/>
      <c r="H68" s="17"/>
      <c r="I68"/>
      <c r="K68"/>
      <c r="L68"/>
      <c r="M68"/>
    </row>
    <row r="69" spans="1:13" x14ac:dyDescent="0.25">
      <c r="A69" s="2"/>
      <c r="B69" s="5"/>
      <c r="C69" s="5"/>
      <c r="D69" s="13"/>
      <c r="E69" s="14"/>
      <c r="F69" s="15"/>
      <c r="G69" s="16"/>
      <c r="H69" s="17"/>
      <c r="I69"/>
      <c r="K69"/>
      <c r="L69"/>
      <c r="M69"/>
    </row>
    <row r="70" spans="1:13" x14ac:dyDescent="0.25">
      <c r="A70" s="2"/>
      <c r="B70" s="5"/>
      <c r="C70" s="5"/>
      <c r="D70" s="13"/>
      <c r="E70" s="14"/>
      <c r="F70" s="15"/>
      <c r="G70" s="16"/>
      <c r="H70" s="17"/>
      <c r="I70"/>
      <c r="K70"/>
      <c r="L70"/>
      <c r="M70"/>
    </row>
    <row r="71" spans="1:13" x14ac:dyDescent="0.25">
      <c r="A71" s="2"/>
      <c r="B71" s="5"/>
      <c r="C71" s="5"/>
      <c r="D71" s="13"/>
      <c r="E71" s="14"/>
      <c r="F71" s="15"/>
      <c r="G71" s="16"/>
      <c r="H71" s="17"/>
      <c r="I71"/>
      <c r="K71"/>
      <c r="L71"/>
      <c r="M71"/>
    </row>
    <row r="72" spans="1:13" x14ac:dyDescent="0.25">
      <c r="A72" s="2"/>
      <c r="B72" s="5"/>
      <c r="C72" s="5"/>
      <c r="D72" s="13"/>
      <c r="E72" s="14"/>
      <c r="F72" s="15"/>
      <c r="G72" s="16"/>
      <c r="H72" s="17"/>
      <c r="I72"/>
      <c r="K72"/>
      <c r="L72"/>
      <c r="M72"/>
    </row>
    <row r="73" spans="1:13" x14ac:dyDescent="0.25">
      <c r="A73" s="2"/>
      <c r="B73" s="5"/>
      <c r="C73" s="5"/>
      <c r="D73" s="13"/>
      <c r="E73" s="14"/>
      <c r="F73" s="15"/>
      <c r="G73" s="16"/>
      <c r="H73" s="17"/>
      <c r="I73"/>
      <c r="K73"/>
      <c r="L73"/>
      <c r="M73"/>
    </row>
    <row r="74" spans="1:13" x14ac:dyDescent="0.25">
      <c r="A74" s="2"/>
      <c r="B74" s="5"/>
      <c r="C74" s="5"/>
      <c r="D74" s="13"/>
      <c r="E74" s="14"/>
      <c r="F74" s="15"/>
      <c r="G74" s="16"/>
      <c r="H74" s="17"/>
      <c r="I74"/>
      <c r="K74"/>
      <c r="L74"/>
      <c r="M74"/>
    </row>
    <row r="75" spans="1:13" x14ac:dyDescent="0.25">
      <c r="A75" s="2"/>
      <c r="B75" s="5"/>
      <c r="C75" s="5"/>
      <c r="D75" s="13"/>
      <c r="E75" s="14"/>
      <c r="F75" s="15"/>
      <c r="G75" s="16"/>
      <c r="H75" s="17"/>
      <c r="I75"/>
      <c r="K75"/>
      <c r="L75"/>
      <c r="M75"/>
    </row>
    <row r="76" spans="1:13" x14ac:dyDescent="0.25">
      <c r="A76" s="2"/>
      <c r="B76" s="5"/>
      <c r="C76" s="5"/>
      <c r="D76" s="13"/>
      <c r="E76" s="14"/>
      <c r="F76" s="15"/>
      <c r="G76" s="16"/>
      <c r="H76" s="17"/>
      <c r="I76"/>
      <c r="K76"/>
      <c r="L76"/>
      <c r="M76"/>
    </row>
    <row r="77" spans="1:13" x14ac:dyDescent="0.25">
      <c r="A77" s="2"/>
      <c r="B77" s="5"/>
      <c r="C77" s="5"/>
      <c r="D77" s="13"/>
      <c r="E77" s="14"/>
      <c r="F77" s="15"/>
      <c r="G77" s="16"/>
      <c r="H77" s="17"/>
      <c r="I77"/>
      <c r="K77"/>
      <c r="L77"/>
      <c r="M77"/>
    </row>
    <row r="78" spans="1:13" x14ac:dyDescent="0.25">
      <c r="A78" s="2"/>
      <c r="B78" s="5"/>
      <c r="C78" s="5"/>
      <c r="D78" s="13"/>
      <c r="E78" s="14"/>
      <c r="F78" s="15"/>
      <c r="G78" s="16"/>
      <c r="H78" s="17"/>
      <c r="I78"/>
      <c r="K78"/>
      <c r="L78"/>
      <c r="M78"/>
    </row>
    <row r="79" spans="1:13" x14ac:dyDescent="0.25">
      <c r="A79" s="2"/>
      <c r="B79" s="5"/>
      <c r="C79" s="5"/>
      <c r="D79" s="13"/>
      <c r="E79" s="14"/>
      <c r="F79" s="15"/>
      <c r="G79" s="16"/>
      <c r="H79" s="17"/>
      <c r="I79"/>
      <c r="K79"/>
      <c r="L79"/>
      <c r="M79"/>
    </row>
    <row r="80" spans="1:13" x14ac:dyDescent="0.25">
      <c r="A80" s="2"/>
      <c r="B80" s="5"/>
      <c r="C80" s="5"/>
      <c r="D80" s="13"/>
      <c r="E80" s="14"/>
      <c r="F80" s="15"/>
      <c r="G80" s="16"/>
      <c r="H80" s="17"/>
      <c r="I80"/>
      <c r="K80"/>
      <c r="L80"/>
      <c r="M80"/>
    </row>
    <row r="81" spans="1:13" x14ac:dyDescent="0.25">
      <c r="A81" s="2"/>
      <c r="B81" s="5"/>
      <c r="C81" s="5"/>
      <c r="D81" s="13"/>
      <c r="E81" s="14"/>
      <c r="F81" s="15"/>
      <c r="G81" s="16"/>
      <c r="H81" s="17"/>
      <c r="I81"/>
      <c r="K81"/>
      <c r="L81"/>
      <c r="M81"/>
    </row>
    <row r="82" spans="1:13" x14ac:dyDescent="0.25">
      <c r="A82" s="2"/>
      <c r="B82" s="5"/>
      <c r="C82" s="5"/>
      <c r="D82" s="13"/>
      <c r="E82" s="14"/>
      <c r="F82" s="15"/>
      <c r="G82" s="16"/>
      <c r="H82" s="17"/>
      <c r="I82"/>
      <c r="K82"/>
      <c r="L82"/>
      <c r="M82"/>
    </row>
    <row r="83" spans="1:13" x14ac:dyDescent="0.25">
      <c r="A83" s="2"/>
      <c r="B83" s="5"/>
      <c r="C83" s="5"/>
      <c r="D83" s="13"/>
      <c r="E83" s="14"/>
      <c r="F83" s="15"/>
      <c r="G83" s="16"/>
      <c r="H83" s="17"/>
      <c r="I83"/>
      <c r="K83"/>
      <c r="L83"/>
      <c r="M83"/>
    </row>
    <row r="84" spans="1:13" x14ac:dyDescent="0.25">
      <c r="A84" s="2"/>
      <c r="B84" s="5"/>
      <c r="C84" s="5"/>
      <c r="D84" s="13"/>
      <c r="E84" s="14"/>
      <c r="F84" s="15"/>
      <c r="G84" s="16"/>
      <c r="H84" s="17"/>
      <c r="I84"/>
      <c r="K84"/>
      <c r="L84"/>
      <c r="M84"/>
    </row>
    <row r="85" spans="1:13" x14ac:dyDescent="0.25">
      <c r="A85" s="2"/>
      <c r="B85" s="5"/>
      <c r="C85" s="5"/>
      <c r="D85" s="13"/>
      <c r="E85" s="14"/>
      <c r="F85" s="15"/>
      <c r="G85" s="16"/>
      <c r="H85" s="17"/>
      <c r="I85"/>
      <c r="L85"/>
      <c r="M85"/>
    </row>
    <row r="86" spans="1:13" x14ac:dyDescent="0.25">
      <c r="A86" s="2"/>
      <c r="B86" s="5"/>
      <c r="C86" s="5"/>
      <c r="D86" s="13"/>
      <c r="E86" s="14"/>
      <c r="F86" s="15"/>
      <c r="G86" s="16"/>
      <c r="H86" s="17"/>
      <c r="I86"/>
      <c r="L86"/>
      <c r="M86"/>
    </row>
    <row r="87" spans="1:13" x14ac:dyDescent="0.25">
      <c r="A87" s="2"/>
      <c r="B87" s="5"/>
      <c r="C87" s="5"/>
      <c r="D87" s="13"/>
      <c r="E87" s="14"/>
      <c r="F87" s="15"/>
      <c r="G87" s="16"/>
      <c r="H87" s="17"/>
      <c r="I87"/>
      <c r="L87"/>
      <c r="M87"/>
    </row>
    <row r="88" spans="1:13" x14ac:dyDescent="0.25">
      <c r="A88" s="2"/>
      <c r="B88" s="5"/>
      <c r="C88" s="5"/>
      <c r="D88" s="13"/>
      <c r="E88" s="14"/>
      <c r="F88" s="15"/>
      <c r="G88" s="16"/>
      <c r="H88" s="17"/>
      <c r="I88"/>
      <c r="L88"/>
      <c r="M88"/>
    </row>
  </sheetData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07"/>
  <sheetViews>
    <sheetView workbookViewId="0">
      <selection activeCell="D7" sqref="D7"/>
    </sheetView>
  </sheetViews>
  <sheetFormatPr baseColWidth="10" defaultRowHeight="15" x14ac:dyDescent="0.25"/>
  <cols>
    <col min="1" max="2" width="11.42578125" style="26"/>
    <col min="3" max="3" width="13.85546875" customWidth="1"/>
  </cols>
  <sheetData>
    <row r="1" spans="1:5" ht="29.25" customHeight="1" x14ac:dyDescent="0.25">
      <c r="A1" s="25" t="s">
        <v>10</v>
      </c>
      <c r="B1" s="25" t="s">
        <v>13</v>
      </c>
      <c r="C1" s="28" t="s">
        <v>22</v>
      </c>
    </row>
    <row r="2" spans="1:5" x14ac:dyDescent="0.25">
      <c r="A2" s="20">
        <v>0</v>
      </c>
      <c r="B2" s="21">
        <v>23.57</v>
      </c>
      <c r="D2" s="11" t="s">
        <v>24</v>
      </c>
      <c r="E2" t="s">
        <v>21</v>
      </c>
    </row>
    <row r="3" spans="1:5" x14ac:dyDescent="0.25">
      <c r="A3" s="20">
        <v>1</v>
      </c>
      <c r="B3" s="21">
        <v>22.77</v>
      </c>
      <c r="D3" s="11" t="s">
        <v>9</v>
      </c>
      <c r="E3" s="7" t="s">
        <v>8</v>
      </c>
    </row>
    <row r="4" spans="1:5" x14ac:dyDescent="0.25">
      <c r="A4" s="20">
        <v>2</v>
      </c>
      <c r="B4" s="20">
        <v>22</v>
      </c>
      <c r="D4" s="11" t="s">
        <v>30</v>
      </c>
    </row>
    <row r="5" spans="1:5" x14ac:dyDescent="0.25">
      <c r="A5" s="20">
        <v>3</v>
      </c>
      <c r="B5" s="21">
        <v>21.26</v>
      </c>
    </row>
    <row r="6" spans="1:5" x14ac:dyDescent="0.25">
      <c r="A6" s="20">
        <v>4</v>
      </c>
      <c r="B6" s="21">
        <v>20.54</v>
      </c>
    </row>
    <row r="7" spans="1:5" x14ac:dyDescent="0.25">
      <c r="A7" s="20">
        <v>5</v>
      </c>
      <c r="B7" s="21">
        <v>19.84</v>
      </c>
    </row>
    <row r="8" spans="1:5" x14ac:dyDescent="0.25">
      <c r="A8" s="20">
        <v>6</v>
      </c>
      <c r="B8" s="21">
        <v>19.170000000000002</v>
      </c>
    </row>
    <row r="9" spans="1:5" x14ac:dyDescent="0.25">
      <c r="A9" s="20">
        <v>7</v>
      </c>
      <c r="B9" s="21">
        <v>18.52</v>
      </c>
    </row>
    <row r="10" spans="1:5" x14ac:dyDescent="0.25">
      <c r="A10" s="20">
        <v>8</v>
      </c>
      <c r="B10" s="21">
        <v>17.89</v>
      </c>
    </row>
    <row r="11" spans="1:5" x14ac:dyDescent="0.25">
      <c r="A11" s="20">
        <v>9</v>
      </c>
      <c r="B11" s="21">
        <v>17.29</v>
      </c>
    </row>
    <row r="12" spans="1:5" x14ac:dyDescent="0.25">
      <c r="A12" s="20">
        <v>10</v>
      </c>
      <c r="B12" s="21">
        <v>16.71</v>
      </c>
    </row>
    <row r="13" spans="1:5" x14ac:dyDescent="0.25">
      <c r="A13" s="20">
        <v>11</v>
      </c>
      <c r="B13" s="21">
        <v>16.14</v>
      </c>
    </row>
    <row r="14" spans="1:5" x14ac:dyDescent="0.25">
      <c r="A14" s="20">
        <v>12</v>
      </c>
      <c r="B14" s="22">
        <v>15.6</v>
      </c>
    </row>
    <row r="15" spans="1:5" x14ac:dyDescent="0.25">
      <c r="A15" s="20">
        <v>13</v>
      </c>
      <c r="B15" s="21">
        <v>15.07</v>
      </c>
    </row>
    <row r="16" spans="1:5" x14ac:dyDescent="0.25">
      <c r="A16" s="20">
        <v>14</v>
      </c>
      <c r="B16" s="21">
        <v>14.56</v>
      </c>
    </row>
    <row r="17" spans="1:3" x14ac:dyDescent="0.25">
      <c r="A17" s="20">
        <v>15</v>
      </c>
      <c r="B17" s="21">
        <v>14.07</v>
      </c>
    </row>
    <row r="18" spans="1:3" x14ac:dyDescent="0.25">
      <c r="A18" s="20">
        <v>16</v>
      </c>
      <c r="B18" s="22">
        <v>13.6</v>
      </c>
    </row>
    <row r="19" spans="1:3" x14ac:dyDescent="0.25">
      <c r="A19" s="20">
        <v>17</v>
      </c>
      <c r="B19" s="21">
        <v>13.14</v>
      </c>
    </row>
    <row r="20" spans="1:3" x14ac:dyDescent="0.25">
      <c r="A20" s="20">
        <v>18</v>
      </c>
      <c r="B20" s="22">
        <v>12.7</v>
      </c>
    </row>
    <row r="21" spans="1:3" x14ac:dyDescent="0.25">
      <c r="A21" s="20">
        <v>19</v>
      </c>
      <c r="B21" s="21">
        <v>12.27</v>
      </c>
    </row>
    <row r="22" spans="1:3" x14ac:dyDescent="0.25">
      <c r="A22" s="20">
        <v>20</v>
      </c>
      <c r="B22" s="21">
        <v>11.86</v>
      </c>
    </row>
    <row r="23" spans="1:3" x14ac:dyDescent="0.25">
      <c r="A23" s="20">
        <v>21</v>
      </c>
      <c r="B23" s="21">
        <v>11.46</v>
      </c>
    </row>
    <row r="24" spans="1:3" x14ac:dyDescent="0.25">
      <c r="A24" s="20">
        <v>22</v>
      </c>
      <c r="B24" s="21">
        <v>11.08</v>
      </c>
    </row>
    <row r="25" spans="1:3" x14ac:dyDescent="0.25">
      <c r="A25" s="20">
        <v>23</v>
      </c>
      <c r="B25" s="22">
        <v>10.7</v>
      </c>
      <c r="C25" s="8">
        <v>10.95</v>
      </c>
    </row>
    <row r="26" spans="1:3" x14ac:dyDescent="0.25">
      <c r="A26" s="20">
        <v>24</v>
      </c>
      <c r="B26" s="21">
        <v>10.35</v>
      </c>
      <c r="C26" s="8"/>
    </row>
    <row r="27" spans="1:3" x14ac:dyDescent="0.25">
      <c r="A27" s="20">
        <v>25</v>
      </c>
      <c r="B27" s="20">
        <v>10</v>
      </c>
      <c r="C27" s="8"/>
    </row>
    <row r="28" spans="1:3" x14ac:dyDescent="0.25">
      <c r="A28" s="20">
        <v>26</v>
      </c>
      <c r="B28" s="21">
        <v>9.67</v>
      </c>
      <c r="C28" s="8"/>
    </row>
    <row r="29" spans="1:3" x14ac:dyDescent="0.25">
      <c r="A29" s="20">
        <v>27</v>
      </c>
      <c r="B29" s="21">
        <v>9.34</v>
      </c>
      <c r="C29" s="8"/>
    </row>
    <row r="30" spans="1:3" x14ac:dyDescent="0.25">
      <c r="A30" s="20">
        <v>28</v>
      </c>
      <c r="B30" s="21">
        <v>9.0299999999999994</v>
      </c>
      <c r="C30" s="8"/>
    </row>
    <row r="31" spans="1:3" x14ac:dyDescent="0.25">
      <c r="A31" s="20">
        <v>29</v>
      </c>
      <c r="B31" s="21">
        <v>8.73</v>
      </c>
      <c r="C31" s="8">
        <v>9.1999999999999993</v>
      </c>
    </row>
    <row r="32" spans="1:3" x14ac:dyDescent="0.25">
      <c r="A32" s="20">
        <v>30</v>
      </c>
      <c r="B32" s="21">
        <v>8.44</v>
      </c>
      <c r="C32" s="8"/>
    </row>
    <row r="33" spans="1:3" x14ac:dyDescent="0.25">
      <c r="A33" s="20">
        <v>31</v>
      </c>
      <c r="B33" s="21">
        <v>8.16</v>
      </c>
      <c r="C33" s="8"/>
    </row>
    <row r="34" spans="1:3" x14ac:dyDescent="0.25">
      <c r="A34" s="20">
        <v>32</v>
      </c>
      <c r="B34" s="21">
        <v>7.89</v>
      </c>
      <c r="C34" s="8"/>
    </row>
    <row r="35" spans="1:3" x14ac:dyDescent="0.25">
      <c r="A35" s="20">
        <v>33</v>
      </c>
      <c r="B35" s="21">
        <v>7.62</v>
      </c>
      <c r="C35" s="8"/>
    </row>
    <row r="36" spans="1:3" x14ac:dyDescent="0.25">
      <c r="A36" s="20">
        <v>34</v>
      </c>
      <c r="B36" s="21">
        <v>7.37</v>
      </c>
      <c r="C36" s="8"/>
    </row>
    <row r="37" spans="1:3" x14ac:dyDescent="0.25">
      <c r="A37" s="20">
        <v>35</v>
      </c>
      <c r="B37" s="21">
        <v>7.13</v>
      </c>
      <c r="C37" s="8"/>
    </row>
    <row r="38" spans="1:3" x14ac:dyDescent="0.25">
      <c r="A38" s="20">
        <v>36</v>
      </c>
      <c r="B38" s="21">
        <v>6.89</v>
      </c>
      <c r="C38" s="8"/>
    </row>
    <row r="39" spans="1:3" x14ac:dyDescent="0.25">
      <c r="A39" s="20">
        <v>37</v>
      </c>
      <c r="B39" s="21">
        <v>6.66</v>
      </c>
      <c r="C39" s="8"/>
    </row>
    <row r="40" spans="1:3" x14ac:dyDescent="0.25">
      <c r="A40" s="20">
        <v>38</v>
      </c>
      <c r="B40" s="21">
        <v>6.44</v>
      </c>
      <c r="C40" s="8"/>
    </row>
    <row r="41" spans="1:3" x14ac:dyDescent="0.25">
      <c r="A41" s="20">
        <v>39</v>
      </c>
      <c r="B41" s="21">
        <v>6.23</v>
      </c>
      <c r="C41" s="8"/>
    </row>
    <row r="42" spans="1:3" x14ac:dyDescent="0.25">
      <c r="A42" s="20">
        <v>40</v>
      </c>
      <c r="B42" s="21">
        <v>6.03</v>
      </c>
      <c r="C42" s="8">
        <v>5.9</v>
      </c>
    </row>
    <row r="43" spans="1:3" x14ac:dyDescent="0.25">
      <c r="A43" s="20">
        <v>41</v>
      </c>
      <c r="B43" s="21">
        <v>5.83</v>
      </c>
      <c r="C43" s="8"/>
    </row>
    <row r="44" spans="1:3" x14ac:dyDescent="0.25">
      <c r="A44" s="20">
        <v>42</v>
      </c>
      <c r="B44" s="21">
        <v>5.64</v>
      </c>
      <c r="C44" s="8"/>
    </row>
    <row r="45" spans="1:3" x14ac:dyDescent="0.25">
      <c r="A45" s="20">
        <v>43</v>
      </c>
      <c r="B45" s="21">
        <v>5.45</v>
      </c>
      <c r="C45" s="8"/>
    </row>
    <row r="46" spans="1:3" x14ac:dyDescent="0.25">
      <c r="A46" s="20">
        <v>44</v>
      </c>
      <c r="B46" s="21">
        <v>5.27</v>
      </c>
      <c r="C46" s="8"/>
    </row>
    <row r="47" spans="1:3" x14ac:dyDescent="0.25">
      <c r="A47" s="20">
        <v>45</v>
      </c>
      <c r="B47" s="22">
        <v>5.0999999999999996</v>
      </c>
      <c r="C47" s="8"/>
    </row>
    <row r="48" spans="1:3" x14ac:dyDescent="0.25">
      <c r="A48" s="20">
        <v>46</v>
      </c>
      <c r="B48" s="21">
        <v>4.9400000000000004</v>
      </c>
      <c r="C48" s="8"/>
    </row>
    <row r="49" spans="1:3" x14ac:dyDescent="0.25">
      <c r="A49" s="20">
        <v>47</v>
      </c>
      <c r="B49" s="21">
        <v>4.78</v>
      </c>
      <c r="C49" s="8"/>
    </row>
    <row r="50" spans="1:3" x14ac:dyDescent="0.25">
      <c r="A50" s="20">
        <v>48</v>
      </c>
      <c r="B50" s="21">
        <v>4.62</v>
      </c>
      <c r="C50" s="8"/>
    </row>
    <row r="51" spans="1:3" x14ac:dyDescent="0.25">
      <c r="A51" s="20">
        <v>49</v>
      </c>
      <c r="B51" s="21">
        <v>4.47</v>
      </c>
      <c r="C51" s="8"/>
    </row>
    <row r="52" spans="1:3" x14ac:dyDescent="0.25">
      <c r="A52" s="20">
        <v>50</v>
      </c>
      <c r="B52" s="21">
        <v>4.33</v>
      </c>
      <c r="C52" s="8">
        <v>4.2</v>
      </c>
    </row>
    <row r="53" spans="1:3" x14ac:dyDescent="0.25">
      <c r="A53" s="20">
        <v>51</v>
      </c>
      <c r="B53" s="21">
        <v>4.1900000000000004</v>
      </c>
      <c r="C53" s="8"/>
    </row>
    <row r="54" spans="1:3" x14ac:dyDescent="0.25">
      <c r="A54" s="20">
        <v>52</v>
      </c>
      <c r="B54" s="21">
        <v>4.05</v>
      </c>
      <c r="C54" s="8"/>
    </row>
    <row r="55" spans="1:3" x14ac:dyDescent="0.25">
      <c r="A55" s="20">
        <v>53</v>
      </c>
      <c r="B55" s="21">
        <v>3.92</v>
      </c>
      <c r="C55" s="8"/>
    </row>
    <row r="56" spans="1:3" x14ac:dyDescent="0.25">
      <c r="A56" s="20">
        <v>54</v>
      </c>
      <c r="B56" s="22">
        <v>3.8</v>
      </c>
      <c r="C56" s="8"/>
    </row>
    <row r="57" spans="1:3" x14ac:dyDescent="0.25">
      <c r="A57" s="20">
        <v>55</v>
      </c>
      <c r="B57" s="21">
        <v>3.67</v>
      </c>
      <c r="C57" s="8">
        <v>3.6</v>
      </c>
    </row>
    <row r="58" spans="1:3" x14ac:dyDescent="0.25">
      <c r="A58" s="20">
        <v>56</v>
      </c>
      <c r="B58" s="21">
        <v>3.56</v>
      </c>
      <c r="C58" s="8"/>
    </row>
    <row r="59" spans="1:3" x14ac:dyDescent="0.25">
      <c r="A59" s="20">
        <v>57</v>
      </c>
      <c r="B59" s="21">
        <v>3.44</v>
      </c>
      <c r="C59" s="8"/>
    </row>
    <row r="60" spans="1:3" x14ac:dyDescent="0.25">
      <c r="A60" s="20">
        <v>58</v>
      </c>
      <c r="B60" s="21">
        <v>3.34</v>
      </c>
      <c r="C60" s="8"/>
    </row>
    <row r="61" spans="1:3" x14ac:dyDescent="0.25">
      <c r="A61" s="20">
        <v>59</v>
      </c>
      <c r="B61" s="21">
        <v>3.23</v>
      </c>
      <c r="C61" s="8"/>
    </row>
    <row r="62" spans="1:3" x14ac:dyDescent="0.25">
      <c r="A62" s="20">
        <v>60</v>
      </c>
      <c r="B62" s="21">
        <v>3.13</v>
      </c>
      <c r="C62" s="8"/>
    </row>
    <row r="63" spans="1:3" x14ac:dyDescent="0.25">
      <c r="A63" s="20">
        <v>61</v>
      </c>
      <c r="B63" s="21">
        <v>3.03</v>
      </c>
      <c r="C63" s="8"/>
    </row>
    <row r="64" spans="1:3" x14ac:dyDescent="0.25">
      <c r="A64" s="20">
        <v>62</v>
      </c>
      <c r="B64" s="21">
        <v>2.93</v>
      </c>
      <c r="C64" s="8"/>
    </row>
    <row r="65" spans="1:3" x14ac:dyDescent="0.25">
      <c r="A65" s="20">
        <v>63</v>
      </c>
      <c r="B65" s="21">
        <v>2.84</v>
      </c>
      <c r="C65" s="8"/>
    </row>
    <row r="66" spans="1:3" x14ac:dyDescent="0.25">
      <c r="A66" s="20">
        <v>64</v>
      </c>
      <c r="B66" s="21">
        <v>2.75</v>
      </c>
      <c r="C66" s="8"/>
    </row>
    <row r="67" spans="1:3" x14ac:dyDescent="0.25">
      <c r="A67" s="20">
        <v>65</v>
      </c>
      <c r="B67" s="21">
        <v>2.67</v>
      </c>
      <c r="C67" s="8"/>
    </row>
    <row r="68" spans="1:3" x14ac:dyDescent="0.25">
      <c r="A68" s="20">
        <v>66</v>
      </c>
      <c r="B68" s="21">
        <v>2.59</v>
      </c>
      <c r="C68" s="8"/>
    </row>
    <row r="69" spans="1:3" x14ac:dyDescent="0.25">
      <c r="A69" s="20">
        <v>67</v>
      </c>
      <c r="B69" s="21">
        <v>2.5099999999999998</v>
      </c>
      <c r="C69" s="8">
        <v>2.5</v>
      </c>
    </row>
    <row r="70" spans="1:3" x14ac:dyDescent="0.25">
      <c r="A70" s="20">
        <v>68</v>
      </c>
      <c r="B70" s="21">
        <v>2.4300000000000002</v>
      </c>
    </row>
    <row r="71" spans="1:3" x14ac:dyDescent="0.25">
      <c r="A71" s="20">
        <v>69</v>
      </c>
      <c r="B71" s="21">
        <v>2.35</v>
      </c>
    </row>
    <row r="72" spans="1:3" x14ac:dyDescent="0.25">
      <c r="A72" s="20">
        <v>70</v>
      </c>
      <c r="B72" s="21">
        <v>2.2799999999999998</v>
      </c>
    </row>
    <row r="73" spans="1:3" x14ac:dyDescent="0.25">
      <c r="A73" s="20">
        <v>71</v>
      </c>
      <c r="B73" s="21">
        <v>2.21</v>
      </c>
    </row>
    <row r="74" spans="1:3" x14ac:dyDescent="0.25">
      <c r="A74" s="20">
        <v>72</v>
      </c>
      <c r="B74" s="21">
        <v>2.14</v>
      </c>
    </row>
    <row r="75" spans="1:3" x14ac:dyDescent="0.25">
      <c r="A75" s="20">
        <v>73</v>
      </c>
      <c r="B75" s="21">
        <v>2.08</v>
      </c>
    </row>
    <row r="76" spans="1:3" x14ac:dyDescent="0.25">
      <c r="A76" s="20">
        <v>74</v>
      </c>
      <c r="B76" s="21">
        <v>2.02</v>
      </c>
    </row>
    <row r="77" spans="1:3" x14ac:dyDescent="0.25">
      <c r="A77" s="20">
        <v>75</v>
      </c>
      <c r="B77" s="21">
        <v>1.96</v>
      </c>
    </row>
    <row r="78" spans="1:3" x14ac:dyDescent="0.25">
      <c r="A78" s="20">
        <v>76</v>
      </c>
      <c r="B78" s="22">
        <v>1.9</v>
      </c>
    </row>
    <row r="79" spans="1:3" x14ac:dyDescent="0.25">
      <c r="A79" s="20">
        <v>77</v>
      </c>
      <c r="B79" s="21">
        <v>1.84</v>
      </c>
    </row>
    <row r="80" spans="1:3" x14ac:dyDescent="0.25">
      <c r="A80" s="20">
        <v>78</v>
      </c>
      <c r="B80" s="21">
        <v>1.79</v>
      </c>
    </row>
    <row r="81" spans="1:2" x14ac:dyDescent="0.25">
      <c r="A81" s="20">
        <v>79</v>
      </c>
      <c r="B81" s="21">
        <v>1.73</v>
      </c>
    </row>
    <row r="82" spans="1:2" x14ac:dyDescent="0.25">
      <c r="A82" s="20">
        <v>80</v>
      </c>
      <c r="B82" s="21">
        <v>1.68</v>
      </c>
    </row>
    <row r="83" spans="1:2" x14ac:dyDescent="0.25">
      <c r="A83" s="20">
        <v>81</v>
      </c>
      <c r="B83" s="21">
        <v>1.63</v>
      </c>
    </row>
    <row r="84" spans="1:2" x14ac:dyDescent="0.25">
      <c r="A84" s="20">
        <v>82</v>
      </c>
      <c r="B84" s="21">
        <v>1.59</v>
      </c>
    </row>
    <row r="85" spans="1:2" x14ac:dyDescent="0.25">
      <c r="A85" s="20">
        <v>83</v>
      </c>
      <c r="B85" s="21">
        <v>1.54</v>
      </c>
    </row>
    <row r="86" spans="1:2" x14ac:dyDescent="0.25">
      <c r="A86" s="20">
        <v>84</v>
      </c>
      <c r="B86" s="21">
        <v>1.49</v>
      </c>
    </row>
    <row r="87" spans="1:2" x14ac:dyDescent="0.25">
      <c r="A87" s="20">
        <v>85</v>
      </c>
      <c r="B87" s="21">
        <v>1.45</v>
      </c>
    </row>
    <row r="88" spans="1:2" x14ac:dyDescent="0.25">
      <c r="A88" s="20">
        <v>86</v>
      </c>
      <c r="B88" s="21">
        <v>1.41</v>
      </c>
    </row>
    <row r="89" spans="1:2" x14ac:dyDescent="0.25">
      <c r="A89" s="20">
        <v>87</v>
      </c>
      <c r="B89" s="21">
        <v>1.37</v>
      </c>
    </row>
    <row r="90" spans="1:2" x14ac:dyDescent="0.25">
      <c r="A90" s="20">
        <v>88</v>
      </c>
      <c r="B90" s="21">
        <v>1.33</v>
      </c>
    </row>
    <row r="91" spans="1:2" x14ac:dyDescent="0.25">
      <c r="A91" s="20">
        <v>89</v>
      </c>
      <c r="B91" s="21">
        <v>1.29</v>
      </c>
    </row>
    <row r="92" spans="1:2" x14ac:dyDescent="0.25">
      <c r="A92" s="20">
        <v>90</v>
      </c>
      <c r="B92" s="21">
        <v>1.26</v>
      </c>
    </row>
    <row r="93" spans="1:2" x14ac:dyDescent="0.25">
      <c r="A93" s="20">
        <v>91</v>
      </c>
      <c r="B93" s="21">
        <v>1.22</v>
      </c>
    </row>
    <row r="94" spans="1:2" x14ac:dyDescent="0.25">
      <c r="A94" s="20">
        <v>92</v>
      </c>
      <c r="B94" s="21">
        <v>1.19</v>
      </c>
    </row>
    <row r="95" spans="1:2" x14ac:dyDescent="0.25">
      <c r="A95" s="20">
        <v>93</v>
      </c>
      <c r="B95" s="21">
        <v>1.1499999999999999</v>
      </c>
    </row>
    <row r="96" spans="1:2" x14ac:dyDescent="0.25">
      <c r="A96" s="20">
        <v>94</v>
      </c>
      <c r="B96" s="21">
        <v>1.1200000000000001</v>
      </c>
    </row>
    <row r="97" spans="1:2" x14ac:dyDescent="0.25">
      <c r="A97" s="20">
        <v>95</v>
      </c>
      <c r="B97" s="21">
        <v>1.0900000000000001</v>
      </c>
    </row>
    <row r="98" spans="1:2" x14ac:dyDescent="0.25">
      <c r="A98" s="20">
        <v>96</v>
      </c>
      <c r="B98" s="21">
        <v>1.06</v>
      </c>
    </row>
    <row r="99" spans="1:2" x14ac:dyDescent="0.25">
      <c r="A99" s="20">
        <v>97</v>
      </c>
      <c r="B99" s="21">
        <v>1.03</v>
      </c>
    </row>
    <row r="100" spans="1:2" x14ac:dyDescent="0.25">
      <c r="A100" s="20">
        <v>98</v>
      </c>
      <c r="B100" s="20">
        <v>1</v>
      </c>
    </row>
    <row r="101" spans="1:2" x14ac:dyDescent="0.25">
      <c r="A101" s="20">
        <v>99</v>
      </c>
      <c r="B101" s="23">
        <v>0.97750000000000004</v>
      </c>
    </row>
    <row r="102" spans="1:2" x14ac:dyDescent="0.25">
      <c r="A102" s="20">
        <v>100</v>
      </c>
      <c r="B102" s="23">
        <v>0.95130000000000003</v>
      </c>
    </row>
    <row r="103" spans="1:2" x14ac:dyDescent="0.25">
      <c r="A103" s="20">
        <v>101</v>
      </c>
      <c r="B103" s="24">
        <v>0.92600000000000005</v>
      </c>
    </row>
    <row r="104" spans="1:2" x14ac:dyDescent="0.25">
      <c r="A104" s="20">
        <v>102</v>
      </c>
      <c r="B104" s="23">
        <v>0.90139999999999998</v>
      </c>
    </row>
    <row r="105" spans="1:2" x14ac:dyDescent="0.25">
      <c r="A105" s="20">
        <v>103</v>
      </c>
      <c r="B105" s="23">
        <v>0.87770000000000004</v>
      </c>
    </row>
    <row r="106" spans="1:2" x14ac:dyDescent="0.25">
      <c r="A106" s="20">
        <v>104</v>
      </c>
      <c r="B106" s="23">
        <v>0.85470000000000002</v>
      </c>
    </row>
    <row r="107" spans="1:2" x14ac:dyDescent="0.25">
      <c r="A107" s="20">
        <v>105</v>
      </c>
      <c r="B107" s="23">
        <v>0.83240000000000003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4"/>
  <sheetViews>
    <sheetView topLeftCell="A4" workbookViewId="0">
      <selection activeCell="L27" sqref="L27"/>
    </sheetView>
  </sheetViews>
  <sheetFormatPr baseColWidth="10" defaultRowHeight="15" x14ac:dyDescent="0.25"/>
  <sheetData>
    <row r="4" spans="11:11" x14ac:dyDescent="0.25">
      <c r="K4" t="s">
        <v>25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13</vt:i4>
      </vt:variant>
    </vt:vector>
  </HeadingPairs>
  <TitlesOfParts>
    <vt:vector size="16" baseType="lpstr">
      <vt:lpstr>data</vt:lpstr>
      <vt:lpstr>datasheet Eaton</vt:lpstr>
      <vt:lpstr>formules</vt:lpstr>
      <vt:lpstr>_z</vt:lpstr>
      <vt:lpstr>ADC</vt:lpstr>
      <vt:lpstr>ADCmax</vt:lpstr>
      <vt:lpstr>beta</vt:lpstr>
      <vt:lpstr>R0</vt:lpstr>
      <vt:lpstr>Rs</vt:lpstr>
      <vt:lpstr>Rth</vt:lpstr>
      <vt:lpstr>T0</vt:lpstr>
      <vt:lpstr>tc</vt:lpstr>
      <vt:lpstr>Uth</vt:lpstr>
      <vt:lpstr>Vcc</vt:lpstr>
      <vt:lpstr>Vmax</vt:lpstr>
      <vt:lpstr>Vmin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</dc:creator>
  <cp:lastModifiedBy>Al</cp:lastModifiedBy>
  <cp:lastPrinted>2024-06-29T13:05:03Z</cp:lastPrinted>
  <dcterms:created xsi:type="dcterms:W3CDTF">2024-06-29T11:33:21Z</dcterms:created>
  <dcterms:modified xsi:type="dcterms:W3CDTF">2024-07-06T13:55:04Z</dcterms:modified>
</cp:coreProperties>
</file>